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mc:AlternateContent xmlns:mc="http://schemas.openxmlformats.org/markup-compatibility/2006">
    <mc:Choice Requires="x15">
      <x15ac:absPath xmlns:x15ac="http://schemas.microsoft.com/office/spreadsheetml/2010/11/ac" url="\\svr26101\Redirect$\araki201901\Desktop\"/>
    </mc:Choice>
  </mc:AlternateContent>
  <xr:revisionPtr revIDLastSave="0" documentId="13_ncr:1_{EE329746-3DD6-4AE6-A898-0156F7EEFCEC}" xr6:coauthVersionLast="36" xr6:coauthVersionMax="36" xr10:uidLastSave="{00000000-0000-0000-0000-000000000000}"/>
  <bookViews>
    <workbookView xWindow="0" yWindow="0" windowWidth="20490" windowHeight="7455" tabRatio="875" xr2:uid="{00000000-000D-0000-FFFF-FFFF00000000}"/>
  </bookViews>
  <sheets>
    <sheet name="融資相談票【R5年度】" sheetId="17" r:id="rId1"/>
    <sheet name="作成にあたっての留意事項（1）" sheetId="18" r:id="rId2"/>
    <sheet name="作成にあたっての留意事項（2）" sheetId="23" r:id="rId3"/>
    <sheet name="参考 積算内訳" sheetId="21" r:id="rId4"/>
    <sheet name="参考 月賦償還" sheetId="22" r:id="rId5"/>
  </sheets>
  <externalReferences>
    <externalReference r:id="rId6"/>
    <externalReference r:id="rId7"/>
    <externalReference r:id="rId8"/>
  </externalReferences>
  <definedNames>
    <definedName name="_xlnm._FilterDatabase" localSheetId="2" hidden="1">'作成にあたっての留意事項（2）'!$A$15:$AH$45</definedName>
    <definedName name="_xlnm._FilterDatabase" localSheetId="0" hidden="1">融資相談票【R5年度】!$A$15:$AH$45</definedName>
    <definedName name="_Key1" localSheetId="2" hidden="1">[1]財務状況○!#REF!</definedName>
    <definedName name="_Key1" hidden="1">[1]財務状況○!#REF!</definedName>
    <definedName name="_Order1" hidden="1">0</definedName>
    <definedName name="_Sort" localSheetId="2" hidden="1">#REF!</definedName>
    <definedName name="_Sort" hidden="1">#REF!</definedName>
    <definedName name="ai" localSheetId="2">#REF!</definedName>
    <definedName name="ai">#REF!</definedName>
    <definedName name="kkakaa" localSheetId="2" hidden="1">#REF!</definedName>
    <definedName name="kkakaa" hidden="1">#REF!</definedName>
    <definedName name="_xlnm.Print_Area" localSheetId="1">'作成にあたっての留意事項（1）'!$A$1:$X$38</definedName>
    <definedName name="_xlnm.Print_Area" localSheetId="2">'作成にあたっての留意事項（2）'!$A$1:$AK$52</definedName>
    <definedName name="_xlnm.Print_Area" localSheetId="4">'参考 月賦償還'!$A$1:$W$80</definedName>
    <definedName name="_xlnm.Print_Area" localSheetId="3">'参考 積算内訳'!$A$2:$W$58</definedName>
    <definedName name="_xlnm.Print_Area" localSheetId="0">融資相談票【R5年度】!$A$1:$AI$52</definedName>
    <definedName name="_xlnm.Print_Titles" localSheetId="4">'参考 月賦償還'!$1:$8</definedName>
    <definedName name="satei" hidden="1">255</definedName>
    <definedName name="Z_31837AC1_2DDB_4F99_8C76_13BFEDC2908B_.wvu.PrintArea" localSheetId="4" hidden="1">'参考 月賦償還'!$A$1:$M$377</definedName>
    <definedName name="Z_31837AC1_2DDB_4F99_8C76_13BFEDC2908B_.wvu.PrintTitles" localSheetId="4" hidden="1">'参考 月賦償還'!$1:$8</definedName>
    <definedName name="あ" localSheetId="2" hidden="1">#REF!</definedName>
    <definedName name="あ" hidden="1">#REF!</definedName>
    <definedName name="あ１" localSheetId="2">#REF!</definedName>
    <definedName name="あ１">#REF!</definedName>
    <definedName name="い" localSheetId="2" hidden="1">#REF!</definedName>
    <definedName name="い" hidden="1">#REF!</definedName>
    <definedName name="げんかしょうきゃく" localSheetId="2" hidden="1">#REF!</definedName>
    <definedName name="げんかしょうきゃく" hidden="1">#REF!</definedName>
    <definedName name="しゅうし" localSheetId="2" hidden="1">#REF!</definedName>
    <definedName name="しゅうし" hidden="1">#REF!</definedName>
    <definedName name="査定根拠" hidden="1">0</definedName>
    <definedName name="借入金" localSheetId="2" hidden="1">#REF!</definedName>
    <definedName name="借入金" hidden="1">#REF!</definedName>
    <definedName name="借入償還。" localSheetId="2" hidden="1">[2]財務状況!#REF!</definedName>
    <definedName name="借入償還。" hidden="1">[2]財務状況!#REF!</definedName>
    <definedName name="償還２" localSheetId="2" hidden="1">#REF!</definedName>
    <definedName name="償還２" hidden="1">#REF!</definedName>
    <definedName name="償還計画表" localSheetId="2" hidden="1">[3]財務状況!#REF!</definedName>
    <definedName name="償還計画表" hidden="1">[3]財務状況!#REF!</definedName>
    <definedName name="人件費算出" localSheetId="2" hidden="1">#REF!</definedName>
    <definedName name="人件費算出" hidden="1">#REF!</definedName>
    <definedName name="人件費算出菅野" hidden="1">0</definedName>
    <definedName name="人件費積算" localSheetId="2" hidden="1">#REF!</definedName>
    <definedName name="人件費積算" hidden="1">#REF!</definedName>
  </definedNames>
  <calcPr calcId="191029"/>
</workbook>
</file>

<file path=xl/calcChain.xml><?xml version="1.0" encoding="utf-8"?>
<calcChain xmlns="http://schemas.openxmlformats.org/spreadsheetml/2006/main">
  <c r="G2" i="22" l="1"/>
  <c r="AC32" i="23"/>
  <c r="P32" i="23"/>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AA10" i="22" s="1"/>
  <c r="Y10" i="22" s="1"/>
  <c r="D32" i="22" s="1"/>
  <c r="M11" i="22"/>
  <c r="D11" i="22"/>
  <c r="M10" i="22"/>
  <c r="P9" i="22"/>
  <c r="M9" i="22"/>
  <c r="I2" i="22"/>
  <c r="C2" i="22"/>
  <c r="E9" i="22" l="1"/>
  <c r="AA9" i="22"/>
  <c r="Y9" i="22" s="1"/>
  <c r="D44" i="22"/>
  <c r="C23" i="22"/>
  <c r="D24" i="22"/>
  <c r="D25" i="22"/>
  <c r="D26" i="22"/>
  <c r="D27" i="22"/>
  <c r="D28" i="22"/>
  <c r="D29" i="22"/>
  <c r="D30" i="22"/>
  <c r="D31" i="22"/>
  <c r="D37" i="22"/>
  <c r="C9" i="22"/>
  <c r="D10" i="22"/>
  <c r="C11" i="22"/>
  <c r="B11" i="22" s="1"/>
  <c r="C12" i="22"/>
  <c r="D13" i="22"/>
  <c r="C16" i="22"/>
  <c r="D17" i="22"/>
  <c r="D33" i="22"/>
  <c r="D41" i="22"/>
  <c r="C36" i="22"/>
  <c r="B36" i="22" s="1"/>
  <c r="C40" i="22"/>
  <c r="M369" i="22"/>
  <c r="D12" i="22"/>
  <c r="C15" i="22"/>
  <c r="D16" i="22"/>
  <c r="C22" i="22"/>
  <c r="D23" i="22"/>
  <c r="C35" i="22"/>
  <c r="D36" i="22"/>
  <c r="C39" i="22"/>
  <c r="D40" i="22"/>
  <c r="D9" i="22"/>
  <c r="C14" i="22"/>
  <c r="D15" i="22"/>
  <c r="C18" i="22"/>
  <c r="C19" i="22"/>
  <c r="C20" i="22"/>
  <c r="C21" i="22"/>
  <c r="D22" i="22"/>
  <c r="C34" i="22"/>
  <c r="D35" i="22"/>
  <c r="C38" i="22"/>
  <c r="D39" i="22"/>
  <c r="C42" i="22"/>
  <c r="C43" i="22"/>
  <c r="C44" i="22"/>
  <c r="B44" i="22" s="1"/>
  <c r="C10" i="22"/>
  <c r="C13" i="22"/>
  <c r="D14" i="22"/>
  <c r="C17" i="22"/>
  <c r="D18" i="22"/>
  <c r="D19" i="22"/>
  <c r="D20" i="22"/>
  <c r="D21" i="22"/>
  <c r="C24" i="22"/>
  <c r="C25" i="22"/>
  <c r="C26" i="22"/>
  <c r="C27" i="22"/>
  <c r="C28" i="22"/>
  <c r="C29" i="22"/>
  <c r="C30" i="22"/>
  <c r="C31" i="22"/>
  <c r="C32" i="22"/>
  <c r="B32" i="22" s="1"/>
  <c r="C33" i="22"/>
  <c r="B33" i="22" s="1"/>
  <c r="D34" i="22"/>
  <c r="C37" i="22"/>
  <c r="B37" i="22" s="1"/>
  <c r="D38" i="22"/>
  <c r="C41" i="22"/>
  <c r="D42" i="22"/>
  <c r="D43" i="22"/>
  <c r="E10" i="22" l="1"/>
  <c r="B15" i="22"/>
  <c r="B30" i="22"/>
  <c r="B28" i="22"/>
  <c r="B26" i="22"/>
  <c r="B24" i="22"/>
  <c r="B16" i="22"/>
  <c r="B12" i="22"/>
  <c r="F12" i="22" s="1"/>
  <c r="A12" i="22" s="1"/>
  <c r="E12" i="22"/>
  <c r="B18" i="22"/>
  <c r="B41" i="22"/>
  <c r="B31" i="22"/>
  <c r="B29" i="22"/>
  <c r="B27" i="22"/>
  <c r="B25" i="22"/>
  <c r="B17" i="22"/>
  <c r="B13" i="22"/>
  <c r="B21" i="22"/>
  <c r="B23" i="22"/>
  <c r="E37" i="22"/>
  <c r="F37" i="22" s="1"/>
  <c r="A37" i="22" s="1"/>
  <c r="E28" i="22"/>
  <c r="E35" i="22"/>
  <c r="E22" i="22"/>
  <c r="C45" i="22"/>
  <c r="E16" i="22"/>
  <c r="F16" i="22" s="1"/>
  <c r="A16" i="22" s="1"/>
  <c r="E41" i="22"/>
  <c r="E31" i="22"/>
  <c r="E27" i="22"/>
  <c r="F27" i="22" s="1"/>
  <c r="A27" i="22" s="1"/>
  <c r="B42" i="22"/>
  <c r="E40" i="22"/>
  <c r="E39" i="22"/>
  <c r="E43" i="22"/>
  <c r="E38" i="22"/>
  <c r="E21" i="22"/>
  <c r="E19" i="22"/>
  <c r="E14" i="22"/>
  <c r="B10" i="22"/>
  <c r="F10" i="22" s="1"/>
  <c r="A10" i="22" s="1"/>
  <c r="E44" i="22"/>
  <c r="F44" i="22" s="1"/>
  <c r="A44" i="22" s="1"/>
  <c r="E34" i="22"/>
  <c r="E18" i="22"/>
  <c r="E45" i="22"/>
  <c r="E42" i="22"/>
  <c r="E20" i="22"/>
  <c r="B34" i="22"/>
  <c r="B20" i="22"/>
  <c r="B35" i="22"/>
  <c r="E30" i="22"/>
  <c r="E26" i="22"/>
  <c r="F26" i="22" s="1"/>
  <c r="A26" i="22" s="1"/>
  <c r="B22" i="22"/>
  <c r="E13" i="22"/>
  <c r="F13" i="22" s="1"/>
  <c r="A13" i="22" s="1"/>
  <c r="E36" i="22"/>
  <c r="F36" i="22" s="1"/>
  <c r="A36" i="22" s="1"/>
  <c r="D45" i="22"/>
  <c r="D46" i="22" s="1"/>
  <c r="D47" i="22" s="1"/>
  <c r="B9" i="22"/>
  <c r="E32" i="22"/>
  <c r="F32" i="22" s="1"/>
  <c r="A32" i="22" s="1"/>
  <c r="E24" i="22"/>
  <c r="E11" i="22"/>
  <c r="E15" i="22"/>
  <c r="F15" i="22" s="1"/>
  <c r="A15" i="22" s="1"/>
  <c r="B43" i="22"/>
  <c r="B38" i="22"/>
  <c r="F38" i="22" s="1"/>
  <c r="A38" i="22" s="1"/>
  <c r="E23" i="22"/>
  <c r="B19" i="22"/>
  <c r="F19" i="22" s="1"/>
  <c r="A19" i="22" s="1"/>
  <c r="B14" i="22"/>
  <c r="B39" i="22"/>
  <c r="E33" i="22"/>
  <c r="F33" i="22" s="1"/>
  <c r="E29" i="22"/>
  <c r="F29" i="22" s="1"/>
  <c r="A29" i="22" s="1"/>
  <c r="E25" i="22"/>
  <c r="E17" i="22"/>
  <c r="F17" i="22" s="1"/>
  <c r="A17" i="22" s="1"/>
  <c r="B40" i="22"/>
  <c r="F24" i="22" l="1"/>
  <c r="A24" i="22" s="1"/>
  <c r="F35" i="22"/>
  <c r="A35" i="22" s="1"/>
  <c r="F34" i="22"/>
  <c r="A34" i="22" s="1"/>
  <c r="F18" i="22"/>
  <c r="A18" i="22" s="1"/>
  <c r="F21" i="22"/>
  <c r="F31" i="22"/>
  <c r="A31" i="22" s="1"/>
  <c r="F28" i="22"/>
  <c r="A28" i="22" s="1"/>
  <c r="F41" i="22"/>
  <c r="A41" i="22" s="1"/>
  <c r="F25" i="22"/>
  <c r="A25" i="22" s="1"/>
  <c r="F14" i="22"/>
  <c r="A14" i="22" s="1"/>
  <c r="F23" i="22"/>
  <c r="A23" i="22" s="1"/>
  <c r="F43" i="22"/>
  <c r="A43" i="22" s="1"/>
  <c r="F22" i="22"/>
  <c r="A22" i="22" s="1"/>
  <c r="F30" i="22"/>
  <c r="A30" i="22" s="1"/>
  <c r="H31" i="22"/>
  <c r="R21" i="22" s="1"/>
  <c r="F42" i="22"/>
  <c r="A42" i="22" s="1"/>
  <c r="A21" i="22"/>
  <c r="A33" i="22"/>
  <c r="F11" i="22"/>
  <c r="A11" i="22" s="1"/>
  <c r="H20" i="22"/>
  <c r="S20" i="22" s="1"/>
  <c r="H19" i="22"/>
  <c r="R20" i="22" s="1"/>
  <c r="F9" i="22"/>
  <c r="B45" i="22"/>
  <c r="F40" i="22"/>
  <c r="A40" i="22" s="1"/>
  <c r="H44" i="22"/>
  <c r="S22" i="22" s="1"/>
  <c r="H43" i="22"/>
  <c r="R22" i="22" s="1"/>
  <c r="C46" i="22"/>
  <c r="D48" i="22"/>
  <c r="E46" i="22"/>
  <c r="F39" i="22"/>
  <c r="A39" i="22" s="1"/>
  <c r="C47" i="22"/>
  <c r="B47" i="22" s="1"/>
  <c r="F20" i="22"/>
  <c r="A20" i="22" s="1"/>
  <c r="H32" i="22"/>
  <c r="S21" i="22" s="1"/>
  <c r="Q21" i="22" s="1"/>
  <c r="Q20" i="22" l="1"/>
  <c r="H30" i="22"/>
  <c r="Q22" i="22"/>
  <c r="B46" i="22"/>
  <c r="E47" i="22"/>
  <c r="E48" i="22"/>
  <c r="F45" i="22"/>
  <c r="H42" i="22"/>
  <c r="D49" i="22"/>
  <c r="C48" i="22"/>
  <c r="C49" i="22" s="1"/>
  <c r="A9" i="22"/>
  <c r="H18" i="22"/>
  <c r="B49" i="22" l="1"/>
  <c r="B48" i="22"/>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B51" i="22"/>
  <c r="F51" i="22" s="1"/>
  <c r="A51" i="22" s="1"/>
  <c r="E52" i="22"/>
  <c r="A48" i="22"/>
  <c r="D54" i="22"/>
  <c r="D55" i="22" s="1"/>
  <c r="D56" i="22" s="1"/>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 r="G56" i="21" l="1"/>
  <c r="Z54" i="21"/>
  <c r="J51" i="21" s="1"/>
  <c r="Z53" i="21"/>
  <c r="F52" i="21" s="1"/>
  <c r="N52" i="21" s="1"/>
  <c r="Z52" i="21"/>
  <c r="F51" i="21" s="1"/>
  <c r="R51" i="21"/>
  <c r="R49" i="21"/>
  <c r="R46" i="21"/>
  <c r="G42" i="21"/>
  <c r="B42" i="21"/>
  <c r="L42" i="21" s="1"/>
  <c r="Y37" i="21"/>
  <c r="Y36" i="21"/>
  <c r="T36" i="21"/>
  <c r="I36" i="21"/>
  <c r="B36" i="21"/>
  <c r="Y35" i="21"/>
  <c r="Y34" i="21"/>
  <c r="T34" i="21"/>
  <c r="O34" i="21"/>
  <c r="B34" i="21"/>
  <c r="Y33" i="21"/>
  <c r="J28" i="21"/>
  <c r="J27" i="21"/>
  <c r="J26" i="21"/>
  <c r="J25" i="21"/>
  <c r="J24" i="21"/>
  <c r="J16" i="21"/>
  <c r="J15" i="21"/>
  <c r="J14" i="21"/>
  <c r="T24" i="21" s="1"/>
  <c r="N14" i="21" s="1"/>
  <c r="J13" i="21"/>
  <c r="P24" i="21" s="1"/>
  <c r="N13" i="21" s="1"/>
  <c r="J11" i="21"/>
  <c r="J9" i="21"/>
  <c r="R52" i="21" l="1"/>
  <c r="Z51" i="21"/>
  <c r="F50" i="21" s="1"/>
  <c r="O42" i="21"/>
  <c r="J12" i="21"/>
  <c r="J10" i="21" s="1"/>
  <c r="L24" i="21"/>
  <c r="N11" i="21" s="1"/>
  <c r="G40" i="21"/>
  <c r="J29" i="21"/>
  <c r="N9" i="21" s="1"/>
  <c r="N51" i="21"/>
  <c r="N12" i="21"/>
  <c r="N10" i="21" s="1"/>
  <c r="N49" i="21" l="1"/>
  <c r="B56" i="21" s="1"/>
  <c r="L56" i="21" s="1"/>
  <c r="O56" i="21" s="1"/>
  <c r="T56" i="21" s="1"/>
  <c r="N15" i="21"/>
  <c r="N18" i="21" s="1"/>
  <c r="J18" i="21"/>
  <c r="B40" i="21" l="1"/>
  <c r="L40" i="21" s="1"/>
  <c r="O40" i="21" s="1"/>
  <c r="T40" i="21" s="1"/>
  <c r="S10" i="21" l="1"/>
  <c r="T42" i="21"/>
  <c r="AC32" i="17" l="1"/>
  <c r="P3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yoshii200410</author>
    <author>user</author>
  </authors>
  <commentList>
    <comment ref="I30" authorId="0" shapeId="0" xr:uid="{00000000-0006-0000-0000-000001000000}">
      <text>
        <r>
          <rPr>
            <sz val="9"/>
            <color indexed="10"/>
            <rFont val="ＭＳ Ｐゴシック"/>
            <family val="3"/>
            <charset val="128"/>
          </rPr>
          <t>開設時の人件費や手数料等経費等必要な運転資金を見込んでください。</t>
        </r>
      </text>
    </comment>
    <comment ref="I31" authorId="1" shapeId="0" xr:uid="{0AD3A834-DED3-4147-B4B0-06E04099D385}">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yoshii200410</author>
    <author>user</author>
  </authors>
  <commentList>
    <comment ref="I30" authorId="0" shapeId="0" xr:uid="{FF2F9D31-9272-4E95-B5AA-5731134EDF61}">
      <text>
        <r>
          <rPr>
            <sz val="9"/>
            <color indexed="10"/>
            <rFont val="ＭＳ Ｐゴシック"/>
            <family val="3"/>
            <charset val="128"/>
          </rPr>
          <t>開設時の人件費や手数料等経費等必要な運転資金を見込んでください。</t>
        </r>
      </text>
    </comment>
    <comment ref="I31" authorId="1" shapeId="0" xr:uid="{7C1A1B0F-910E-4F48-993C-E8BE33E9CC5C}">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sharedStrings.xml><?xml version="1.0" encoding="utf-8"?>
<sst xmlns="http://schemas.openxmlformats.org/spreadsheetml/2006/main" count="645" uniqueCount="348">
  <si>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</si>
  <si>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</si>
  <si>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</si>
  <si>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</si>
  <si>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</si>
  <si>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</si>
  <si>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</si>
  <si>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</si>
  <si>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</si>
  <si>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</si>
  <si>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</si>
  <si>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</si>
  <si>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</si>
  <si>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</si>
  <si>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</si>
  <si>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</si>
  <si>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</si>
  <si>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</si>
  <si>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</si>
  <si>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</si>
  <si>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</si>
  <si>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</si>
  <si>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</si>
  <si>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</si>
  <si>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</si>
  <si>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</si>
  <si>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</si>
  <si>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</si>
  <si>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</si>
  <si>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</si>
  <si>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</si>
  <si>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</si>
  <si>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</si>
  <si>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</si>
  <si>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</si>
  <si>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</si>
  <si>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</si>
  <si>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</si>
  <si>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</si>
  <si>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</si>
  <si>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</si>
  <si>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無</t>
    <rPh sb="0" eb="1">
      <t>ナシ</t>
    </rPh>
    <phoneticPr fontId="5"/>
  </si>
  <si>
    <t>・</t>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</si>
  <si>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</si>
  <si>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</si>
  <si>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</si>
  <si>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</si>
  <si>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</si>
  <si>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</si>
  <si>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</si>
  <si>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</si>
  <si>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融資対象外事業費等</t>
    <rPh sb="0" eb="2">
      <t>ユウシ</t>
    </rPh>
    <rPh sb="2" eb="4">
      <t>タイショウ</t>
    </rPh>
    <rPh sb="4" eb="5">
      <t>ガイ</t>
    </rPh>
    <rPh sb="5" eb="8">
      <t>ジギョウヒ</t>
    </rPh>
    <rPh sb="8" eb="9">
      <t>トウ</t>
    </rPh>
    <phoneticPr fontId="5"/>
  </si>
  <si>
    <t>贈与</t>
    <rPh sb="0" eb="2">
      <t>ゾウヨ</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</si>
  <si>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</si>
  <si>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</si>
  <si>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</si>
  <si>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</si>
  <si>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</si>
  <si>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</si>
  <si>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</si>
  <si>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</si>
  <si>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</si>
  <si>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</si>
  <si>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</si>
  <si>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</si>
  <si>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</si>
  <si>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</si>
  <si>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</si>
  <si>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</si>
  <si>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</si>
  <si>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</si>
  <si>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</si>
  <si>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</si>
  <si>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過去５年以内にこの融資の関係者が暴力団等反社会的勢力に該当し、又は反社会的勢力と関係を有する場合には、融資をお断りしております。</t>
    <phoneticPr fontId="5"/>
  </si>
  <si>
    <t>計画建物配置図・平面図</t>
    <phoneticPr fontId="5"/>
  </si>
  <si>
    <t>今次計画と並行して別計画がある場合は関係資料</t>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</si>
  <si>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</si>
  <si>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</si>
  <si>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</si>
  <si>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</si>
  <si>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</si>
  <si>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</si>
  <si>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</si>
  <si>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</si>
  <si>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</si>
  <si>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</si>
  <si>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</si>
  <si>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</si>
  <si>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</si>
  <si>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</si>
  <si>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</si>
  <si>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</si>
  <si>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</si>
  <si>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t>【</t>
    <phoneticPr fontId="5"/>
  </si>
  <si>
    <t>】</t>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</si>
  <si>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</si>
  <si>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</si>
  <si>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</si>
  <si>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29"/>
  </si>
  <si>
    <t>【注意事項欄】</t>
    <rPh sb="1" eb="3">
      <t>チュウイ</t>
    </rPh>
    <rPh sb="3" eb="5">
      <t>ジコウ</t>
    </rPh>
    <rPh sb="5" eb="6">
      <t>ラン</t>
    </rPh>
    <phoneticPr fontId="29"/>
  </si>
  <si>
    <t>①</t>
    <phoneticPr fontId="29"/>
  </si>
  <si>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29"/>
  </si>
  <si>
    <t>②</t>
    <phoneticPr fontId="29"/>
  </si>
  <si>
    <t>【事業計画概要欄】</t>
    <rPh sb="1" eb="3">
      <t>ジギョウ</t>
    </rPh>
    <rPh sb="3" eb="5">
      <t>ケイカク</t>
    </rPh>
    <rPh sb="5" eb="7">
      <t>ガイヨウ</t>
    </rPh>
    <rPh sb="7" eb="8">
      <t>ラン</t>
    </rPh>
    <phoneticPr fontId="29"/>
  </si>
  <si>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29"/>
  </si>
  <si>
    <t>③</t>
    <phoneticPr fontId="29"/>
  </si>
  <si>
    <t>④</t>
    <phoneticPr fontId="29"/>
  </si>
  <si>
    <t>⑤</t>
    <phoneticPr fontId="29"/>
  </si>
  <si>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29"/>
  </si>
  <si>
    <t>⑥</t>
    <phoneticPr fontId="29"/>
  </si>
  <si>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29"/>
  </si>
  <si>
    <t>⑦</t>
    <phoneticPr fontId="29"/>
  </si>
  <si>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29"/>
  </si>
  <si>
    <t>【協議内容欄】</t>
    <rPh sb="1" eb="3">
      <t>キョウギ</t>
    </rPh>
    <rPh sb="3" eb="5">
      <t>ナイヨウ</t>
    </rPh>
    <rPh sb="5" eb="6">
      <t>ラン</t>
    </rPh>
    <phoneticPr fontId="29"/>
  </si>
  <si>
    <t>＜送付先＞</t>
    <rPh sb="1" eb="4">
      <t>ソウフサキ</t>
    </rPh>
    <phoneticPr fontId="29"/>
  </si>
  <si>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福祉医療貸付部福祉審査課（℡03-3438-9298、Fax03-3438-0659）</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</si>
  <si>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⑧</t>
    <phoneticPr fontId="29"/>
  </si>
  <si>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29"/>
  </si>
  <si>
    <t>⑨</t>
    <phoneticPr fontId="29"/>
  </si>
  <si>
    <t>⑩</t>
    <phoneticPr fontId="29"/>
  </si>
  <si>
    <t>⑪</t>
    <phoneticPr fontId="29"/>
  </si>
  <si>
    <t>⑫</t>
    <phoneticPr fontId="29"/>
  </si>
  <si>
    <t>⑬</t>
    <phoneticPr fontId="29"/>
  </si>
  <si>
    <t>機構の受理を待たずに進められる仮設施設整備工事費や敷地造成工事費については、予め融資対象外事業費として計上するようにしてください。</t>
    <phoneticPr fontId="5"/>
  </si>
  <si>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29"/>
  </si>
  <si>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29"/>
  </si>
  <si>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29"/>
  </si>
  <si>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</si>
  <si>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29"/>
  </si>
  <si>
    <t>（℡　　　　-　　　　　-　　　　）　携帯（℡　　　　-　　　　　-　　　　　　）</t>
    <phoneticPr fontId="5"/>
  </si>
  <si>
    <r>
      <t>機構借入金額積算内訳</t>
    </r>
    <r>
      <rPr>
        <sz val="10"/>
        <rFont val="ＭＳ ゴシック"/>
        <family val="3"/>
        <charset val="128"/>
      </rPr>
      <t>〔金額単位：千円〕</t>
    </r>
    <rPh sb="0" eb="2">
      <t>キコウ</t>
    </rPh>
    <rPh sb="2" eb="4">
      <t>カリイレ</t>
    </rPh>
    <rPh sb="4" eb="5">
      <t>キン</t>
    </rPh>
    <rPh sb="5" eb="6">
      <t>ガク</t>
    </rPh>
    <rPh sb="6" eb="8">
      <t>セキサン</t>
    </rPh>
    <rPh sb="8" eb="10">
      <t>ウチワケ</t>
    </rPh>
    <phoneticPr fontId="40"/>
  </si>
  <si>
    <t>⇓⇓⇓作成支援の領域⇓⇓⇓</t>
    <rPh sb="3" eb="5">
      <t>サクセイ</t>
    </rPh>
    <rPh sb="5" eb="7">
      <t>シエン</t>
    </rPh>
    <rPh sb="8" eb="10">
      <t>リョウイキ</t>
    </rPh>
    <phoneticPr fontId="40"/>
  </si>
  <si>
    <t>（融資率や貸付金利が異なる施設を同時に整備する場合（特養＋保育所など）は、それぞれの施設ごとに算出することとなりますのでご注意ください）</t>
    <phoneticPr fontId="40"/>
  </si>
  <si>
    <t>【１．建築資金及び設備備品整備資金】</t>
    <rPh sb="3" eb="5">
      <t>ケンチク</t>
    </rPh>
    <rPh sb="5" eb="7">
      <t>シキン</t>
    </rPh>
    <rPh sb="7" eb="8">
      <t>オヨ</t>
    </rPh>
    <rPh sb="9" eb="11">
      <t>セツビ</t>
    </rPh>
    <rPh sb="11" eb="13">
      <t>ビヒン</t>
    </rPh>
    <rPh sb="13" eb="15">
      <t>セイビ</t>
    </rPh>
    <rPh sb="15" eb="17">
      <t>シキン</t>
    </rPh>
    <phoneticPr fontId="40"/>
  </si>
  <si>
    <t>融資率の選択（右のプルダウンから選択）</t>
    <rPh sb="0" eb="2">
      <t>ユウシ</t>
    </rPh>
    <rPh sb="2" eb="3">
      <t>リツ</t>
    </rPh>
    <rPh sb="4" eb="6">
      <t>センタク</t>
    </rPh>
    <rPh sb="7" eb="8">
      <t>ミギ</t>
    </rPh>
    <rPh sb="16" eb="18">
      <t>センタク</t>
    </rPh>
    <phoneticPr fontId="40"/>
  </si>
  <si>
    <t>％</t>
    <phoneticPr fontId="40"/>
  </si>
  <si>
    <t>区　　　　　　　　分</t>
    <rPh sb="0" eb="1">
      <t>ク</t>
    </rPh>
    <rPh sb="9" eb="10">
      <t>ブン</t>
    </rPh>
    <phoneticPr fontId="40"/>
  </si>
  <si>
    <t>実際事業費</t>
    <rPh sb="0" eb="2">
      <t>ジッサイ</t>
    </rPh>
    <rPh sb="2" eb="5">
      <t>ジギョウヒ</t>
    </rPh>
    <phoneticPr fontId="40"/>
  </si>
  <si>
    <t>機構基準事業費</t>
    <rPh sb="0" eb="2">
      <t>キコウ</t>
    </rPh>
    <rPh sb="2" eb="4">
      <t>キジュン</t>
    </rPh>
    <rPh sb="4" eb="7">
      <t>ジギョウヒ</t>
    </rPh>
    <phoneticPr fontId="40"/>
  </si>
  <si>
    <t>設置・整備資金
借入申込金額
(Ⅰ)+(Ⅱ)</t>
    <rPh sb="0" eb="2">
      <t>セッチ</t>
    </rPh>
    <rPh sb="3" eb="5">
      <t>セイビ</t>
    </rPh>
    <rPh sb="5" eb="7">
      <t>シキン</t>
    </rPh>
    <rPh sb="8" eb="10">
      <t>カリイレ</t>
    </rPh>
    <rPh sb="10" eb="12">
      <t>モウシコミ</t>
    </rPh>
    <rPh sb="12" eb="13">
      <t>キン</t>
    </rPh>
    <rPh sb="13" eb="14">
      <t>ガク</t>
    </rPh>
    <phoneticPr fontId="40"/>
  </si>
  <si>
    <t>建築工事費</t>
    <rPh sb="0" eb="2">
      <t>ケンチク</t>
    </rPh>
    <rPh sb="2" eb="5">
      <t>コウジヒ</t>
    </rPh>
    <phoneticPr fontId="40"/>
  </si>
  <si>
    <t>特別工事費</t>
    <rPh sb="0" eb="2">
      <t>トクベツ</t>
    </rPh>
    <rPh sb="2" eb="5">
      <t>コウジヒ</t>
    </rPh>
    <phoneticPr fontId="52"/>
  </si>
  <si>
    <t>↓入力項目（融資対象部分の実際費用）↓</t>
    <rPh sb="1" eb="3">
      <t>ニュウリョク</t>
    </rPh>
    <rPh sb="3" eb="5">
      <t>コウモク</t>
    </rPh>
    <rPh sb="6" eb="8">
      <t>ユウシ</t>
    </rPh>
    <rPh sb="8" eb="10">
      <t>タイショウ</t>
    </rPh>
    <rPh sb="10" eb="12">
      <t>ブブン</t>
    </rPh>
    <rPh sb="13" eb="15">
      <t>ジッサイ</t>
    </rPh>
    <rPh sb="15" eb="17">
      <t>ヒヨウ</t>
    </rPh>
    <phoneticPr fontId="40"/>
  </si>
  <si>
    <t>総て千円単位</t>
    <rPh sb="0" eb="1">
      <t>スベ</t>
    </rPh>
    <rPh sb="2" eb="4">
      <t>センエン</t>
    </rPh>
    <rPh sb="4" eb="6">
      <t>タンイ</t>
    </rPh>
    <phoneticPr fontId="40"/>
  </si>
  <si>
    <t>2-1 大型設備等工事費</t>
    <phoneticPr fontId="52"/>
  </si>
  <si>
    <t>本体工事費→</t>
    <rPh sb="0" eb="2">
      <t>ホンタイ</t>
    </rPh>
    <phoneticPr fontId="40"/>
  </si>
  <si>
    <t>2-2 特殊工事費</t>
    <phoneticPr fontId="52"/>
  </si>
  <si>
    <t>大型設備等工事費→</t>
    <rPh sb="0" eb="2">
      <t>オオガタ</t>
    </rPh>
    <rPh sb="2" eb="5">
      <t>セツビトウ</t>
    </rPh>
    <phoneticPr fontId="40"/>
  </si>
  <si>
    <t>うち解体撤去工事費</t>
    <phoneticPr fontId="52"/>
  </si>
  <si>
    <t>解体撤去工事費→</t>
    <phoneticPr fontId="40"/>
  </si>
  <si>
    <t>　</t>
    <phoneticPr fontId="40"/>
  </si>
  <si>
    <t>うち仮設施設整備工事費</t>
    <phoneticPr fontId="52"/>
  </si>
  <si>
    <t>仮設施設整備工事費→</t>
    <phoneticPr fontId="40"/>
  </si>
  <si>
    <t>設計監理費</t>
    <rPh sb="0" eb="2">
      <t>セッケイ</t>
    </rPh>
    <rPh sb="2" eb="4">
      <t>カンリ</t>
    </rPh>
    <rPh sb="4" eb="5">
      <t>ヒ</t>
    </rPh>
    <phoneticPr fontId="40"/>
  </si>
  <si>
    <t>設計監理費→</t>
    <rPh sb="2" eb="3">
      <t>ラン</t>
    </rPh>
    <rPh sb="3" eb="4">
      <t>オサム</t>
    </rPh>
    <phoneticPr fontId="40"/>
  </si>
  <si>
    <t>設備備品整備費</t>
    <rPh sb="4" eb="6">
      <t>セイビ</t>
    </rPh>
    <phoneticPr fontId="40"/>
  </si>
  <si>
    <t>設備備品整備費→</t>
    <rPh sb="4" eb="6">
      <t>セイビ</t>
    </rPh>
    <phoneticPr fontId="40"/>
  </si>
  <si>
    <t>合　計</t>
    <rPh sb="0" eb="1">
      <t>ゴウ</t>
    </rPh>
    <rPh sb="2" eb="3">
      <t>ケイ</t>
    </rPh>
    <phoneticPr fontId="40"/>
  </si>
  <si>
    <t>（A)</t>
    <phoneticPr fontId="40"/>
  </si>
  <si>
    <t>（B)</t>
    <phoneticPr fontId="40"/>
  </si>
  <si>
    <t>（注）建築工事費・特別工事費(含大型設備・特殊)・設計監理費は、建築工事費等見積書に記載の金額と合致させて下さい。</t>
    <phoneticPr fontId="52"/>
  </si>
  <si>
    <t>《機構基準事業費の算出内訳》</t>
    <rPh sb="1" eb="3">
      <t>キコウ</t>
    </rPh>
    <rPh sb="3" eb="5">
      <t>キジュン</t>
    </rPh>
    <rPh sb="5" eb="7">
      <t>ジギョウ</t>
    </rPh>
    <rPh sb="7" eb="8">
      <t>ヒ</t>
    </rPh>
    <rPh sb="9" eb="11">
      <t>サンシュツ</t>
    </rPh>
    <rPh sb="11" eb="13">
      <t>ウチワケ</t>
    </rPh>
    <phoneticPr fontId="40"/>
  </si>
  <si>
    <t>施設種類</t>
    <rPh sb="0" eb="2">
      <t>シセツ</t>
    </rPh>
    <rPh sb="2" eb="4">
      <t>シュルイ</t>
    </rPh>
    <phoneticPr fontId="40"/>
  </si>
  <si>
    <t>本  体</t>
    <rPh sb="0" eb="1">
      <t>ホン</t>
    </rPh>
    <rPh sb="3" eb="4">
      <t>カラダ</t>
    </rPh>
    <phoneticPr fontId="40"/>
  </si>
  <si>
    <t>大型設備等金額</t>
    <rPh sb="0" eb="2">
      <t>オオガタ</t>
    </rPh>
    <rPh sb="2" eb="4">
      <t>セツビ</t>
    </rPh>
    <rPh sb="4" eb="5">
      <t>トウ</t>
    </rPh>
    <rPh sb="5" eb="7">
      <t>キンガク</t>
    </rPh>
    <phoneticPr fontId="40"/>
  </si>
  <si>
    <t>解体金額</t>
    <rPh sb="0" eb="1">
      <t>カイ</t>
    </rPh>
    <rPh sb="1" eb="2">
      <t>カラダ</t>
    </rPh>
    <rPh sb="2" eb="4">
      <t>キンガク</t>
    </rPh>
    <phoneticPr fontId="40"/>
  </si>
  <si>
    <t>仮設金額</t>
    <rPh sb="0" eb="1">
      <t>カリ</t>
    </rPh>
    <rPh sb="1" eb="2">
      <t>セツ</t>
    </rPh>
    <rPh sb="2" eb="4">
      <t>キンガク</t>
    </rPh>
    <phoneticPr fontId="40"/>
  </si>
  <si>
    <t>定員数・施設数</t>
    <rPh sb="0" eb="2">
      <t>テイイン</t>
    </rPh>
    <rPh sb="2" eb="3">
      <t>スウ</t>
    </rPh>
    <rPh sb="4" eb="6">
      <t>シセツ</t>
    </rPh>
    <rPh sb="6" eb="7">
      <t>スウ</t>
    </rPh>
    <phoneticPr fontId="40"/>
  </si>
  <si>
    <t>単価</t>
    <rPh sb="0" eb="2">
      <t>タンカ</t>
    </rPh>
    <phoneticPr fontId="40"/>
  </si>
  <si>
    <t>金額</t>
    <rPh sb="0" eb="2">
      <t>キンガク</t>
    </rPh>
    <phoneticPr fontId="40"/>
  </si>
  <si>
    <t>←　左欄の施設種類、定員数、単価に直接入力。金額は自動計算</t>
    <rPh sb="2" eb="3">
      <t>サ</t>
    </rPh>
    <rPh sb="3" eb="4">
      <t>ラン</t>
    </rPh>
    <rPh sb="5" eb="7">
      <t>シセツ</t>
    </rPh>
    <rPh sb="7" eb="9">
      <t>シュルイ</t>
    </rPh>
    <rPh sb="10" eb="13">
      <t>テイインスウ</t>
    </rPh>
    <rPh sb="14" eb="16">
      <t>タンカ</t>
    </rPh>
    <rPh sb="17" eb="19">
      <t>チョクセツ</t>
    </rPh>
    <rPh sb="19" eb="21">
      <t>ニュウリョク</t>
    </rPh>
    <rPh sb="22" eb="24">
      <t>キンガク</t>
    </rPh>
    <rPh sb="25" eb="27">
      <t>ジドウ</t>
    </rPh>
    <rPh sb="27" eb="29">
      <t>ケイサン</t>
    </rPh>
    <phoneticPr fontId="40"/>
  </si>
  <si>
    <t>《借入申込金額の算定》</t>
    <rPh sb="1" eb="3">
      <t>カリイレ</t>
    </rPh>
    <rPh sb="3" eb="5">
      <t>モウシコミ</t>
    </rPh>
    <rPh sb="5" eb="6">
      <t>キン</t>
    </rPh>
    <rPh sb="6" eb="7">
      <t>ガク</t>
    </rPh>
    <rPh sb="8" eb="10">
      <t>サンテイ</t>
    </rPh>
    <phoneticPr fontId="40"/>
  </si>
  <si>
    <t>（１）控除する補助金・交付金の算出</t>
    <rPh sb="3" eb="5">
      <t>コウジョ</t>
    </rPh>
    <rPh sb="7" eb="10">
      <t>ホジョキン</t>
    </rPh>
    <rPh sb="11" eb="14">
      <t>コウフキン</t>
    </rPh>
    <rPh sb="15" eb="17">
      <t>サンシュツ</t>
    </rPh>
    <phoneticPr fontId="40"/>
  </si>
  <si>
    <r>
      <t>国庫補助金（自治体義務的負担分含）
次世代交付金、安心こども基金（〃）
保育所等整備交付金（〃）
都道府県・指定都市・中核市補助金　</t>
    </r>
    <r>
      <rPr>
        <sz val="9"/>
        <rFont val="ＭＳ 明朝"/>
        <family val="1"/>
        <charset val="128"/>
      </rPr>
      <t>①</t>
    </r>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8">
      <t>ホイク</t>
    </rPh>
    <rPh sb="38" eb="39">
      <t>ショ</t>
    </rPh>
    <rPh sb="39" eb="40">
      <t>トウ</t>
    </rPh>
    <rPh sb="40" eb="42">
      <t>セイビ</t>
    </rPh>
    <rPh sb="42" eb="45">
      <t>コウフキン</t>
    </rPh>
    <rPh sb="49" eb="53">
      <t>トドウフケン</t>
    </rPh>
    <rPh sb="54" eb="56">
      <t>シテイ</t>
    </rPh>
    <rPh sb="56" eb="58">
      <t>トシ</t>
    </rPh>
    <rPh sb="59" eb="62">
      <t>チュウカクシ</t>
    </rPh>
    <rPh sb="62" eb="65">
      <t>ホジョキン</t>
    </rPh>
    <phoneticPr fontId="40"/>
  </si>
  <si>
    <t>地域介護・福祉空間交付金及び地域医療介護総合確保基金
交付決定額
②</t>
    <rPh sb="0" eb="2">
      <t>チイキ</t>
    </rPh>
    <rPh sb="2" eb="4">
      <t>カイゴ</t>
    </rPh>
    <rPh sb="5" eb="7">
      <t>フクシ</t>
    </rPh>
    <rPh sb="7" eb="9">
      <t>クウカン</t>
    </rPh>
    <rPh sb="9" eb="12">
      <t>コウフキン</t>
    </rPh>
    <rPh sb="12" eb="13">
      <t>オヨ</t>
    </rPh>
    <rPh sb="14" eb="16">
      <t>チイキ</t>
    </rPh>
    <rPh sb="16" eb="18">
      <t>イリョウ</t>
    </rPh>
    <rPh sb="18" eb="20">
      <t>カイゴ</t>
    </rPh>
    <rPh sb="20" eb="22">
      <t>ソウゴウ</t>
    </rPh>
    <rPh sb="22" eb="24">
      <t>カクホ</t>
    </rPh>
    <rPh sb="24" eb="26">
      <t>キキン</t>
    </rPh>
    <rPh sb="27" eb="29">
      <t>コウフ</t>
    </rPh>
    <rPh sb="29" eb="31">
      <t>ケッテイ</t>
    </rPh>
    <rPh sb="31" eb="32">
      <t>ガク</t>
    </rPh>
    <phoneticPr fontId="40"/>
  </si>
  <si>
    <t>控除対象交付金額の上限
③</t>
    <rPh sb="0" eb="2">
      <t>コウジョ</t>
    </rPh>
    <rPh sb="2" eb="4">
      <t>タイショウ</t>
    </rPh>
    <rPh sb="4" eb="6">
      <t>コウフ</t>
    </rPh>
    <rPh sb="6" eb="8">
      <t>キンガク</t>
    </rPh>
    <rPh sb="9" eb="11">
      <t>ジョウゲン</t>
    </rPh>
    <phoneticPr fontId="40"/>
  </si>
  <si>
    <t>②の対象事業に対する自治体からの交付決定額
④</t>
    <rPh sb="2" eb="4">
      <t>タイショウ</t>
    </rPh>
    <rPh sb="4" eb="6">
      <t>ジギョウ</t>
    </rPh>
    <rPh sb="7" eb="8">
      <t>タイ</t>
    </rPh>
    <rPh sb="10" eb="13">
      <t>ジチタイ</t>
    </rPh>
    <rPh sb="16" eb="18">
      <t>コウフ</t>
    </rPh>
    <rPh sb="18" eb="20">
      <t>ケッテイ</t>
    </rPh>
    <rPh sb="20" eb="21">
      <t>ガク</t>
    </rPh>
    <phoneticPr fontId="40"/>
  </si>
  <si>
    <t>（千円単位で入力してください）</t>
    <rPh sb="1" eb="3">
      <t>センエン</t>
    </rPh>
    <rPh sb="3" eb="5">
      <t>タンイ</t>
    </rPh>
    <rPh sb="6" eb="8">
      <t>ニュウリョク</t>
    </rPh>
    <phoneticPr fontId="40"/>
  </si>
  <si>
    <t>（</t>
    <phoneticPr fontId="40"/>
  </si>
  <si>
    <t>）</t>
    <phoneticPr fontId="40"/>
  </si>
  <si>
    <t>）×</t>
    <phoneticPr fontId="40"/>
  </si>
  <si>
    <t>＝(</t>
    <phoneticPr fontId="40"/>
  </si>
  <si>
    <t>自治体の単独（上積）補助金⑤</t>
    <rPh sb="0" eb="3">
      <t>ジチタイ</t>
    </rPh>
    <rPh sb="4" eb="6">
      <t>タンドク</t>
    </rPh>
    <rPh sb="7" eb="9">
      <t>ウワヅ</t>
    </rPh>
    <rPh sb="10" eb="13">
      <t>ホジョキン</t>
    </rPh>
    <phoneticPr fontId="40"/>
  </si>
  <si>
    <t>民間補助金⑥</t>
    <rPh sb="0" eb="2">
      <t>ミンカン</t>
    </rPh>
    <rPh sb="2" eb="5">
      <t>ホジョキン</t>
    </rPh>
    <phoneticPr fontId="40"/>
  </si>
  <si>
    <t>今次計画に対して受ける補助金及び交付金総額</t>
    <rPh sb="0" eb="2">
      <t>コンジ</t>
    </rPh>
    <rPh sb="2" eb="4">
      <t>ケイカク</t>
    </rPh>
    <rPh sb="5" eb="6">
      <t>タイ</t>
    </rPh>
    <rPh sb="8" eb="9">
      <t>ウ</t>
    </rPh>
    <rPh sb="11" eb="14">
      <t>ホジョキン</t>
    </rPh>
    <rPh sb="14" eb="15">
      <t>オヨ</t>
    </rPh>
    <rPh sb="16" eb="18">
      <t>コウフ</t>
    </rPh>
    <rPh sb="18" eb="19">
      <t>キン</t>
    </rPh>
    <rPh sb="19" eb="21">
      <t>ソウガク</t>
    </rPh>
    <phoneticPr fontId="40"/>
  </si>
  <si>
    <t>（２）機構借入金の算出（下段はうち無利子分の算出）</t>
    <rPh sb="3" eb="5">
      <t>キコウ</t>
    </rPh>
    <rPh sb="5" eb="7">
      <t>カリイレ</t>
    </rPh>
    <rPh sb="7" eb="8">
      <t>キン</t>
    </rPh>
    <rPh sb="9" eb="11">
      <t>サンシュツ</t>
    </rPh>
    <rPh sb="12" eb="14">
      <t>ゲダン</t>
    </rPh>
    <rPh sb="17" eb="20">
      <t>ムリシ</t>
    </rPh>
    <rPh sb="20" eb="21">
      <t>ブン</t>
    </rPh>
    <rPh sb="22" eb="24">
      <t>サンシュツ</t>
    </rPh>
    <phoneticPr fontId="40"/>
  </si>
  <si>
    <r>
      <t xml:space="preserve">基準事業費
</t>
    </r>
    <r>
      <rPr>
        <sz val="7"/>
        <rFont val="ＭＳ 明朝"/>
        <family val="1"/>
        <charset val="128"/>
      </rPr>
      <t>（（A)と(B)のいずれか低い額）</t>
    </r>
    <rPh sb="0" eb="2">
      <t>キジュン</t>
    </rPh>
    <rPh sb="2" eb="5">
      <t>ジギョウヒ</t>
    </rPh>
    <rPh sb="19" eb="20">
      <t>ヒク</t>
    </rPh>
    <rPh sb="21" eb="22">
      <t>ガク</t>
    </rPh>
    <phoneticPr fontId="40"/>
  </si>
  <si>
    <t>控除する補助金額</t>
    <rPh sb="0" eb="2">
      <t>コウジョ</t>
    </rPh>
    <rPh sb="4" eb="7">
      <t>ホジョキン</t>
    </rPh>
    <rPh sb="7" eb="8">
      <t>ガク</t>
    </rPh>
    <phoneticPr fontId="40"/>
  </si>
  <si>
    <t>融 資 率</t>
    <rPh sb="0" eb="1">
      <t>ユウ</t>
    </rPh>
    <rPh sb="2" eb="3">
      <t>シ</t>
    </rPh>
    <rPh sb="4" eb="5">
      <t>リツ</t>
    </rPh>
    <phoneticPr fontId="40"/>
  </si>
  <si>
    <t>借入金の上限</t>
    <rPh sb="0" eb="2">
      <t>カリイレ</t>
    </rPh>
    <rPh sb="2" eb="3">
      <t>キン</t>
    </rPh>
    <rPh sb="4" eb="6">
      <t>ジョウゲン</t>
    </rPh>
    <phoneticPr fontId="40"/>
  </si>
  <si>
    <t>借入申込金額(Ⅰ)</t>
    <rPh sb="0" eb="2">
      <t>カリイレ</t>
    </rPh>
    <rPh sb="2" eb="4">
      <t>モウシコミ</t>
    </rPh>
    <rPh sb="4" eb="5">
      <t>キン</t>
    </rPh>
    <rPh sb="5" eb="6">
      <t>ガク</t>
    </rPh>
    <phoneticPr fontId="40"/>
  </si>
  <si>
    <t>－</t>
    <phoneticPr fontId="40"/>
  </si>
  <si>
    <t>×</t>
    <phoneticPr fontId="40"/>
  </si>
  <si>
    <t>＝</t>
    <phoneticPr fontId="40"/>
  </si>
  <si>
    <t>≧</t>
    <phoneticPr fontId="40"/>
  </si>
  <si>
    <t>建築資金の借入希望額を10万円の倍数で入力→</t>
    <rPh sb="0" eb="2">
      <t>ケンチク</t>
    </rPh>
    <rPh sb="2" eb="4">
      <t>シキン</t>
    </rPh>
    <rPh sb="5" eb="7">
      <t>カリイレ</t>
    </rPh>
    <rPh sb="7" eb="9">
      <t>キボウ</t>
    </rPh>
    <rPh sb="9" eb="10">
      <t>ガク</t>
    </rPh>
    <rPh sb="19" eb="21">
      <t>ニュウリョク</t>
    </rPh>
    <phoneticPr fontId="40"/>
  </si>
  <si>
    <t>(a)</t>
    <phoneticPr fontId="40"/>
  </si>
  <si>
    <t>(b)</t>
    <phoneticPr fontId="40"/>
  </si>
  <si>
    <t>(c)</t>
    <phoneticPr fontId="40"/>
  </si>
  <si>
    <t>{(a)－(b)}×(c)</t>
    <phoneticPr fontId="40"/>
  </si>
  <si>
    <t>※特定有料老人ホームは200万円の倍数</t>
    <rPh sb="1" eb="3">
      <t>トクテイ</t>
    </rPh>
    <rPh sb="3" eb="5">
      <t>ユウリョウ</t>
    </rPh>
    <rPh sb="5" eb="7">
      <t>ロウジン</t>
    </rPh>
    <rPh sb="14" eb="16">
      <t>マンエン</t>
    </rPh>
    <rPh sb="17" eb="19">
      <t>バイスウ</t>
    </rPh>
    <phoneticPr fontId="5"/>
  </si>
  <si>
    <r>
      <t>補助金等のうち無利子分対象額</t>
    </r>
    <r>
      <rPr>
        <sz val="8"/>
        <rFont val="ＭＳ Ｐ明朝"/>
        <family val="1"/>
        <charset val="128"/>
      </rPr>
      <t>(※)</t>
    </r>
    <r>
      <rPr>
        <sz val="9"/>
        <rFont val="ＭＳ Ｐ明朝"/>
        <family val="1"/>
        <charset val="128"/>
      </rPr>
      <t>を入力→</t>
    </r>
    <rPh sb="0" eb="3">
      <t>ホジョキン</t>
    </rPh>
    <rPh sb="3" eb="4">
      <t>トウ</t>
    </rPh>
    <rPh sb="7" eb="10">
      <t>ムリシ</t>
    </rPh>
    <rPh sb="10" eb="11">
      <t>ブン</t>
    </rPh>
    <rPh sb="11" eb="13">
      <t>タイショウ</t>
    </rPh>
    <rPh sb="13" eb="14">
      <t>ガク</t>
    </rPh>
    <rPh sb="18" eb="20">
      <t>ニュウリョク</t>
    </rPh>
    <phoneticPr fontId="40"/>
  </si>
  <si>
    <t>(d)</t>
    <phoneticPr fontId="40"/>
  </si>
  <si>
    <t>(e)</t>
    <phoneticPr fontId="40"/>
  </si>
  <si>
    <t>(f)</t>
    <phoneticPr fontId="40"/>
  </si>
  <si>
    <t>{(d)－(e)}×(f)</t>
    <phoneticPr fontId="40"/>
  </si>
  <si>
    <t>【２．土地取得資金】</t>
    <rPh sb="3" eb="5">
      <t>トチ</t>
    </rPh>
    <rPh sb="5" eb="7">
      <t>シュトク</t>
    </rPh>
    <rPh sb="7" eb="9">
      <t>シキン</t>
    </rPh>
    <phoneticPr fontId="40"/>
  </si>
  <si>
    <t>融資対象事業に係る建物の延べ床面積：</t>
    <rPh sb="0" eb="2">
      <t>ユウシ</t>
    </rPh>
    <rPh sb="2" eb="4">
      <t>タイショウ</t>
    </rPh>
    <rPh sb="4" eb="6">
      <t>ジギョウ</t>
    </rPh>
    <rPh sb="7" eb="8">
      <t>カカ</t>
    </rPh>
    <rPh sb="9" eb="11">
      <t>タテモノ</t>
    </rPh>
    <rPh sb="12" eb="13">
      <t>ノ</t>
    </rPh>
    <rPh sb="14" eb="17">
      <t>ユカメンセキ</t>
    </rPh>
    <phoneticPr fontId="40"/>
  </si>
  <si>
    <t>㎡</t>
    <phoneticPr fontId="40"/>
  </si>
  <si>
    <t>建物の延床面積を入力→</t>
    <rPh sb="0" eb="2">
      <t>タテモノ</t>
    </rPh>
    <rPh sb="3" eb="4">
      <t>ノベ</t>
    </rPh>
    <rPh sb="4" eb="5">
      <t>ユカ</t>
    </rPh>
    <rPh sb="5" eb="7">
      <t>メンセキ</t>
    </rPh>
    <rPh sb="8" eb="10">
      <t>ニュウリョク</t>
    </rPh>
    <phoneticPr fontId="40"/>
  </si>
  <si>
    <t>（小数点2桁まで入力してください)</t>
    <rPh sb="1" eb="4">
      <t>ショウスウテン</t>
    </rPh>
    <rPh sb="5" eb="6">
      <t>ケタ</t>
    </rPh>
    <rPh sb="8" eb="10">
      <t>ニュウリョク</t>
    </rPh>
    <phoneticPr fontId="40"/>
  </si>
  <si>
    <t>区     分</t>
    <rPh sb="0" eb="1">
      <t>ク</t>
    </rPh>
    <rPh sb="6" eb="7">
      <t>ブン</t>
    </rPh>
    <phoneticPr fontId="40"/>
  </si>
  <si>
    <t>融資限度面積</t>
    <rPh sb="0" eb="2">
      <t>ユウシ</t>
    </rPh>
    <rPh sb="2" eb="4">
      <t>ゲンド</t>
    </rPh>
    <rPh sb="4" eb="6">
      <t>メンセキ</t>
    </rPh>
    <phoneticPr fontId="40"/>
  </si>
  <si>
    <t>基準事業費</t>
    <rPh sb="0" eb="2">
      <t>キジュン</t>
    </rPh>
    <rPh sb="2" eb="5">
      <t>ジギョウヒ</t>
    </rPh>
    <phoneticPr fontId="40"/>
  </si>
  <si>
    <t>参考(全体分)</t>
    <rPh sb="0" eb="2">
      <t>サンコウ</t>
    </rPh>
    <rPh sb="3" eb="5">
      <t>ゼンタイ</t>
    </rPh>
    <rPh sb="5" eb="6">
      <t>ブン</t>
    </rPh>
    <phoneticPr fontId="40"/>
  </si>
  <si>
    <t>建物の借入申込施設の延床面積を入力→</t>
    <phoneticPr fontId="40"/>
  </si>
  <si>
    <t>取得費</t>
    <rPh sb="0" eb="2">
      <t>シュトク</t>
    </rPh>
    <rPh sb="2" eb="3">
      <t>ヒ</t>
    </rPh>
    <phoneticPr fontId="40"/>
  </si>
  <si>
    <r>
      <t>土地の購入面積</t>
    </r>
    <r>
      <rPr>
        <sz val="9"/>
        <color rgb="FFFF0000"/>
        <rFont val="ＭＳ Ｐ明朝"/>
        <family val="1"/>
        <charset val="128"/>
      </rPr>
      <t>（原則、実測面積）</t>
    </r>
    <r>
      <rPr>
        <sz val="9"/>
        <rFont val="ＭＳ Ｐ明朝"/>
        <family val="1"/>
        <charset val="128"/>
      </rPr>
      <t>を入力→</t>
    </r>
    <rPh sb="0" eb="2">
      <t>トチ</t>
    </rPh>
    <rPh sb="3" eb="5">
      <t>コウニュウ</t>
    </rPh>
    <rPh sb="5" eb="7">
      <t>メンセキ</t>
    </rPh>
    <rPh sb="8" eb="10">
      <t>ゲンソク</t>
    </rPh>
    <rPh sb="11" eb="13">
      <t>ジッソク</t>
    </rPh>
    <rPh sb="13" eb="15">
      <t>メンセキ</t>
    </rPh>
    <rPh sb="17" eb="19">
      <t>ニュウリョク</t>
    </rPh>
    <phoneticPr fontId="40"/>
  </si>
  <si>
    <t>千円</t>
    <rPh sb="0" eb="2">
      <t>センエン</t>
    </rPh>
    <phoneticPr fontId="40"/>
  </si>
  <si>
    <t>土地の購入金額を入力→</t>
    <rPh sb="0" eb="2">
      <t>トチ</t>
    </rPh>
    <rPh sb="3" eb="5">
      <t>コウニュウ</t>
    </rPh>
    <rPh sb="5" eb="7">
      <t>キンガク</t>
    </rPh>
    <rPh sb="8" eb="10">
      <t>ニュウリョク</t>
    </rPh>
    <phoneticPr fontId="40"/>
  </si>
  <si>
    <t>面  積</t>
    <rPh sb="0" eb="1">
      <t>メン</t>
    </rPh>
    <rPh sb="3" eb="4">
      <t>セキ</t>
    </rPh>
    <phoneticPr fontId="40"/>
  </si>
  <si>
    <t>計算結果：実際事業費欄の取得費＝</t>
    <rPh sb="0" eb="2">
      <t>ケイサン</t>
    </rPh>
    <rPh sb="2" eb="4">
      <t>ケッカ</t>
    </rPh>
    <rPh sb="5" eb="7">
      <t>ジッサイ</t>
    </rPh>
    <rPh sb="7" eb="9">
      <t>ジギョウ</t>
    </rPh>
    <rPh sb="9" eb="10">
      <t>ヒ</t>
    </rPh>
    <rPh sb="10" eb="11">
      <t>ラン</t>
    </rPh>
    <rPh sb="12" eb="14">
      <t>シュトク</t>
    </rPh>
    <rPh sb="14" eb="15">
      <t>ヒ</t>
    </rPh>
    <phoneticPr fontId="40"/>
  </si>
  <si>
    <t>（按分結果です：単位は千円）</t>
    <rPh sb="1" eb="3">
      <t>アンブン</t>
    </rPh>
    <rPh sb="3" eb="5">
      <t>ケッカ</t>
    </rPh>
    <rPh sb="8" eb="10">
      <t>タンイ</t>
    </rPh>
    <rPh sb="11" eb="13">
      <t>センエン</t>
    </rPh>
    <phoneticPr fontId="40"/>
  </si>
  <si>
    <t>単  価</t>
    <rPh sb="0" eb="1">
      <t>タン</t>
    </rPh>
    <rPh sb="3" eb="4">
      <t>アタイ</t>
    </rPh>
    <phoneticPr fontId="40"/>
  </si>
  <si>
    <t>円/㎡</t>
    <rPh sb="0" eb="1">
      <t>エン</t>
    </rPh>
    <phoneticPr fontId="40"/>
  </si>
  <si>
    <t>計算結果：実際事業費欄の土地面積＝</t>
    <rPh sb="0" eb="2">
      <t>ケイサン</t>
    </rPh>
    <rPh sb="2" eb="4">
      <t>ケッカ</t>
    </rPh>
    <rPh sb="5" eb="7">
      <t>ジッサイ</t>
    </rPh>
    <rPh sb="7" eb="9">
      <t>ジギョウ</t>
    </rPh>
    <rPh sb="9" eb="10">
      <t>ヒ</t>
    </rPh>
    <rPh sb="10" eb="11">
      <t>ラン</t>
    </rPh>
    <rPh sb="12" eb="14">
      <t>トチ</t>
    </rPh>
    <rPh sb="14" eb="16">
      <t>メンセキ</t>
    </rPh>
    <phoneticPr fontId="40"/>
  </si>
  <si>
    <t>（按分結果です：単位は㎡）</t>
    <rPh sb="1" eb="3">
      <t>アンブン</t>
    </rPh>
    <rPh sb="3" eb="5">
      <t>ケッカ</t>
    </rPh>
    <rPh sb="8" eb="10">
      <t>タンイ</t>
    </rPh>
    <phoneticPr fontId="40"/>
  </si>
  <si>
    <t>計算結果：実際事業費欄の単価＝</t>
    <rPh sb="0" eb="2">
      <t>ケイサン</t>
    </rPh>
    <rPh sb="2" eb="4">
      <t>ケッカ</t>
    </rPh>
    <rPh sb="5" eb="7">
      <t>ジッサイ</t>
    </rPh>
    <rPh sb="7" eb="9">
      <t>ジギョウ</t>
    </rPh>
    <rPh sb="9" eb="10">
      <t>ヒ</t>
    </rPh>
    <rPh sb="10" eb="11">
      <t>ラン</t>
    </rPh>
    <rPh sb="12" eb="14">
      <t>タンカ</t>
    </rPh>
    <phoneticPr fontId="40"/>
  </si>
  <si>
    <t>（按分結果です：単位は円）</t>
    <rPh sb="1" eb="3">
      <t>アンブン</t>
    </rPh>
    <rPh sb="3" eb="5">
      <t>ケッカ</t>
    </rPh>
    <rPh sb="8" eb="10">
      <t>タンイ</t>
    </rPh>
    <rPh sb="11" eb="12">
      <t>エン</t>
    </rPh>
    <phoneticPr fontId="40"/>
  </si>
  <si>
    <t>控除する補助金額
（土地分)</t>
    <rPh sb="0" eb="2">
      <t>コウジョ</t>
    </rPh>
    <rPh sb="4" eb="7">
      <t>ホジョキン</t>
    </rPh>
    <rPh sb="7" eb="8">
      <t>ガク</t>
    </rPh>
    <rPh sb="10" eb="12">
      <t>トチ</t>
    </rPh>
    <rPh sb="12" eb="13">
      <t>ブン</t>
    </rPh>
    <phoneticPr fontId="40"/>
  </si>
  <si>
    <t>借入申込金額(Ⅱ)</t>
    <rPh sb="0" eb="2">
      <t>カリイレ</t>
    </rPh>
    <rPh sb="2" eb="4">
      <t>モウシコミ</t>
    </rPh>
    <rPh sb="4" eb="5">
      <t>キン</t>
    </rPh>
    <rPh sb="5" eb="6">
      <t>ガク</t>
    </rPh>
    <phoneticPr fontId="40"/>
  </si>
  <si>
    <t>計算結果：融資限度面積＝</t>
    <rPh sb="0" eb="2">
      <t>ケイサン</t>
    </rPh>
    <rPh sb="2" eb="4">
      <t>ケッカ</t>
    </rPh>
    <rPh sb="5" eb="7">
      <t>ユウシ</t>
    </rPh>
    <rPh sb="7" eb="9">
      <t>ゲンド</t>
    </rPh>
    <rPh sb="9" eb="11">
      <t>メンセキ</t>
    </rPh>
    <phoneticPr fontId="40"/>
  </si>
  <si>
    <t>土地の補助金額を入力→</t>
    <rPh sb="0" eb="2">
      <t>トチ</t>
    </rPh>
    <rPh sb="3" eb="5">
      <t>ホジョ</t>
    </rPh>
    <rPh sb="5" eb="7">
      <t>キンガク</t>
    </rPh>
    <rPh sb="8" eb="10">
      <t>ニュウリョク</t>
    </rPh>
    <phoneticPr fontId="40"/>
  </si>
  <si>
    <t>土地取得資金の借入希望額を10万円の倍数で入力→</t>
    <rPh sb="0" eb="2">
      <t>トチ</t>
    </rPh>
    <rPh sb="2" eb="4">
      <t>シュトク</t>
    </rPh>
    <rPh sb="4" eb="6">
      <t>シキン</t>
    </rPh>
    <rPh sb="7" eb="9">
      <t>カリイレ</t>
    </rPh>
    <rPh sb="9" eb="11">
      <t>キボウ</t>
    </rPh>
    <rPh sb="11" eb="12">
      <t>ガク</t>
    </rPh>
    <rPh sb="21" eb="23">
      <t>ニュウリョク</t>
    </rPh>
    <phoneticPr fontId="40"/>
  </si>
  <si>
    <t>(g）</t>
    <phoneticPr fontId="40"/>
  </si>
  <si>
    <t>(h)</t>
    <phoneticPr fontId="40"/>
  </si>
  <si>
    <t>(i)</t>
    <phoneticPr fontId="40"/>
  </si>
  <si>
    <t>{(g)－(h)}×(i)</t>
    <phoneticPr fontId="40"/>
  </si>
  <si>
    <t>※特定有料老人ホームは200万円の倍数</t>
  </si>
  <si>
    <t>今次計画借入金償還計画表(機構借入金用)</t>
    <rPh sb="0" eb="2">
      <t>コンジ</t>
    </rPh>
    <rPh sb="2" eb="4">
      <t>ケイカク</t>
    </rPh>
    <rPh sb="13" eb="15">
      <t>キコウ</t>
    </rPh>
    <rPh sb="15" eb="17">
      <t>カリイレ</t>
    </rPh>
    <rPh sb="17" eb="18">
      <t>キン</t>
    </rPh>
    <rPh sb="18" eb="19">
      <t>ヨウ</t>
    </rPh>
    <phoneticPr fontId="40"/>
  </si>
  <si>
    <t>月賦償還用</t>
    <rPh sb="0" eb="2">
      <t>ゲップ</t>
    </rPh>
    <rPh sb="2" eb="5">
      <t>ショウカンヨウ</t>
    </rPh>
    <phoneticPr fontId="40"/>
  </si>
  <si>
    <t>借入申込額：</t>
    <phoneticPr fontId="29"/>
  </si>
  <si>
    <t>千円、試算金利：</t>
    <rPh sb="0" eb="2">
      <t>センエン</t>
    </rPh>
    <phoneticPr fontId="40"/>
  </si>
  <si>
    <t>⇓　作成支援領域　⇓</t>
    <rPh sb="2" eb="4">
      <t>サクセイ</t>
    </rPh>
    <rPh sb="4" eb="6">
      <t>シエン</t>
    </rPh>
    <rPh sb="6" eb="8">
      <t>リョウイキ</t>
    </rPh>
    <phoneticPr fontId="40"/>
  </si>
  <si>
    <t>(金額単位：千円)</t>
    <rPh sb="1" eb="3">
      <t>キンガク</t>
    </rPh>
    <rPh sb="3" eb="5">
      <t>タンイ</t>
    </rPh>
    <rPh sb="6" eb="8">
      <t>センエン</t>
    </rPh>
    <phoneticPr fontId="40"/>
  </si>
  <si>
    <t>償還
回次</t>
    <rPh sb="3" eb="4">
      <t>カイ</t>
    </rPh>
    <phoneticPr fontId="40"/>
  </si>
  <si>
    <t>償　　還　　額</t>
  </si>
  <si>
    <t>左に対する財源別充当額
（財源別・贈与者別に記入してください。）</t>
    <phoneticPr fontId="40"/>
  </si>
  <si>
    <t>元　　金</t>
  </si>
  <si>
    <t>利　息</t>
    <phoneticPr fontId="40"/>
  </si>
  <si>
    <t>合 計</t>
    <rPh sb="0" eb="1">
      <t>ゴウ</t>
    </rPh>
    <rPh sb="2" eb="3">
      <t>ケイ</t>
    </rPh>
    <phoneticPr fontId="40"/>
  </si>
  <si>
    <t>各年次の
合計額</t>
    <rPh sb="0" eb="3">
      <t>カクネンジ</t>
    </rPh>
    <rPh sb="5" eb="6">
      <t>ゴウ</t>
    </rPh>
    <rPh sb="6" eb="7">
      <t>ケイ</t>
    </rPh>
    <rPh sb="7" eb="8">
      <t>ガク</t>
    </rPh>
    <phoneticPr fontId="40"/>
  </si>
  <si>
    <t>合　計</t>
  </si>
  <si>
    <t>計</t>
    <rPh sb="0" eb="1">
      <t>ケイ</t>
    </rPh>
    <phoneticPr fontId="40"/>
  </si>
  <si>
    <t>千円未満は
四捨五入</t>
    <phoneticPr fontId="40"/>
  </si>
  <si>
    <t>有利子分</t>
    <phoneticPr fontId="40"/>
  </si>
  <si>
    <r>
      <t>無利子分</t>
    </r>
    <r>
      <rPr>
        <sz val="6"/>
        <rFont val="ＭＳ 明朝"/>
        <family val="1"/>
        <charset val="128"/>
      </rPr>
      <t>(※)</t>
    </r>
    <rPh sb="0" eb="1">
      <t>ム</t>
    </rPh>
    <phoneticPr fontId="40"/>
  </si>
  <si>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0"/>
  </si>
  <si>
    <t>借入申込額</t>
    <rPh sb="0" eb="2">
      <t>カリイレ</t>
    </rPh>
    <rPh sb="2" eb="4">
      <t>モウシコミ</t>
    </rPh>
    <rPh sb="4" eb="5">
      <t>ガク</t>
    </rPh>
    <phoneticPr fontId="40"/>
  </si>
  <si>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0"/>
  </si>
  <si>
    <t>基礎数値</t>
    <rPh sb="0" eb="2">
      <t>キソ</t>
    </rPh>
    <rPh sb="2" eb="4">
      <t>スウチ</t>
    </rPh>
    <phoneticPr fontId="40"/>
  </si>
  <si>
    <t>１年次目
↓</t>
    <rPh sb="1" eb="3">
      <t>ネンジ</t>
    </rPh>
    <rPh sb="3" eb="4">
      <t>メ</t>
    </rPh>
    <phoneticPr fontId="40"/>
  </si>
  <si>
    <t>　有利子分</t>
    <rPh sb="1" eb="3">
      <t>ユウリ</t>
    </rPh>
    <rPh sb="3" eb="5">
      <t>コブン</t>
    </rPh>
    <phoneticPr fontId="40"/>
  </si>
  <si>
    <t>←入力しないでください</t>
    <rPh sb="1" eb="3">
      <t>ニュウリョク</t>
    </rPh>
    <phoneticPr fontId="40"/>
  </si>
  <si>
    <t>有利子初回元金</t>
    <rPh sb="0" eb="3">
      <t>ユウリシ</t>
    </rPh>
    <rPh sb="3" eb="5">
      <t>ショカイ</t>
    </rPh>
    <rPh sb="5" eb="7">
      <t>ガンキン</t>
    </rPh>
    <phoneticPr fontId="40"/>
  </si>
  <si>
    <t>有利子均等元金</t>
    <rPh sb="0" eb="3">
      <t>ユウリシ</t>
    </rPh>
    <rPh sb="3" eb="5">
      <t>キントウ</t>
    </rPh>
    <rPh sb="5" eb="7">
      <t>ガンキン</t>
    </rPh>
    <phoneticPr fontId="40"/>
  </si>
  <si>
    <t>　無利子分(※)</t>
    <rPh sb="1" eb="4">
      <t>ムリシ</t>
    </rPh>
    <rPh sb="4" eb="5">
      <t>ブン</t>
    </rPh>
    <phoneticPr fontId="40"/>
  </si>
  <si>
    <t>←千円単位で入力</t>
    <rPh sb="1" eb="3">
      <t>センエン</t>
    </rPh>
    <rPh sb="3" eb="5">
      <t>タンイ</t>
    </rPh>
    <rPh sb="6" eb="8">
      <t>ニュウリョク</t>
    </rPh>
    <phoneticPr fontId="40"/>
  </si>
  <si>
    <t>無利子初回元金</t>
    <rPh sb="0" eb="3">
      <t>ムリシ</t>
    </rPh>
    <rPh sb="3" eb="5">
      <t>ショカイ</t>
    </rPh>
    <rPh sb="5" eb="7">
      <t>ガンキン</t>
    </rPh>
    <phoneticPr fontId="40"/>
  </si>
  <si>
    <t>無利子均等元金</t>
    <rPh sb="0" eb="3">
      <t>ムリシ</t>
    </rPh>
    <rPh sb="3" eb="5">
      <t>キントウ</t>
    </rPh>
    <rPh sb="5" eb="7">
      <t>ガンキン</t>
    </rPh>
    <phoneticPr fontId="40"/>
  </si>
  <si>
    <t>償還期間</t>
    <rPh sb="0" eb="2">
      <t>ショウカン</t>
    </rPh>
    <rPh sb="2" eb="4">
      <t>キカン</t>
    </rPh>
    <phoneticPr fontId="40"/>
  </si>
  <si>
    <t>←年単位で入力</t>
    <rPh sb="1" eb="4">
      <t>ネンタンイ</t>
    </rPh>
    <rPh sb="5" eb="7">
      <t>ニュウリョク</t>
    </rPh>
    <phoneticPr fontId="40"/>
  </si>
  <si>
    <t>元金据置期間</t>
    <rPh sb="0" eb="2">
      <t>ガンキン</t>
    </rPh>
    <rPh sb="2" eb="4">
      <t>スエオキ</t>
    </rPh>
    <rPh sb="4" eb="6">
      <t>キカン</t>
    </rPh>
    <phoneticPr fontId="40"/>
  </si>
  <si>
    <t>←月単位で入力</t>
    <rPh sb="1" eb="4">
      <t>ツキタンイ</t>
    </rPh>
    <rPh sb="5" eb="7">
      <t>ニュウリョク</t>
    </rPh>
    <phoneticPr fontId="40"/>
  </si>
  <si>
    <t>金利区分</t>
    <rPh sb="0" eb="2">
      <t>キンリ</t>
    </rPh>
    <rPh sb="2" eb="4">
      <t>クブン</t>
    </rPh>
    <phoneticPr fontId="40"/>
  </si>
  <si>
    <t>←全期間固定は「1」、10年毎見直しは「2」を入力</t>
    <rPh sb="1" eb="4">
      <t>ゼンキカン</t>
    </rPh>
    <rPh sb="4" eb="6">
      <t>コテイ</t>
    </rPh>
    <rPh sb="13" eb="14">
      <t>ネン</t>
    </rPh>
    <rPh sb="14" eb="15">
      <t>ゴト</t>
    </rPh>
    <rPh sb="15" eb="17">
      <t>ミナオ</t>
    </rPh>
    <rPh sb="23" eb="25">
      <t>ニュウリョク</t>
    </rPh>
    <phoneticPr fontId="40"/>
  </si>
  <si>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</si>
  <si>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</si>
  <si>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40"/>
  </si>
  <si>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0"/>
  </si>
  <si>
    <t xml:space="preserve"> 元金</t>
    <rPh sb="1" eb="3">
      <t>ガンキン</t>
    </rPh>
    <phoneticPr fontId="40"/>
  </si>
  <si>
    <t>最多負担判定↓</t>
    <rPh sb="0" eb="2">
      <t>サイタ</t>
    </rPh>
    <rPh sb="2" eb="4">
      <t>フタン</t>
    </rPh>
    <rPh sb="4" eb="6">
      <t>ハンテイ</t>
    </rPh>
    <phoneticPr fontId="40"/>
  </si>
  <si>
    <t>年次</t>
    <rPh sb="0" eb="2">
      <t>ネンジ</t>
    </rPh>
    <phoneticPr fontId="40"/>
  </si>
  <si>
    <t>総額</t>
    <rPh sb="0" eb="2">
      <t>ソウガク</t>
    </rPh>
    <phoneticPr fontId="40"/>
  </si>
  <si>
    <t>元金</t>
    <rPh sb="0" eb="2">
      <t>ガンキン</t>
    </rPh>
    <phoneticPr fontId="40"/>
  </si>
  <si>
    <t>利息</t>
    <rPh sb="0" eb="2">
      <t>リソク</t>
    </rPh>
    <phoneticPr fontId="40"/>
  </si>
  <si>
    <t>収支見込年度</t>
    <rPh sb="0" eb="2">
      <t>シュウシ</t>
    </rPh>
    <rPh sb="2" eb="4">
      <t>ミコミ</t>
    </rPh>
    <rPh sb="4" eb="6">
      <t>ネンド</t>
    </rPh>
    <phoneticPr fontId="40"/>
  </si>
  <si>
    <t xml:space="preserve"> 利息</t>
    <rPh sb="1" eb="3">
      <t>リソク</t>
    </rPh>
    <phoneticPr fontId="40"/>
  </si>
  <si>
    <t>１年次</t>
    <rPh sb="1" eb="3">
      <t>ネンジ</t>
    </rPh>
    <phoneticPr fontId="40"/>
  </si>
  <si>
    <t>２年次目
↓</t>
    <rPh sb="1" eb="3">
      <t>ネンジ</t>
    </rPh>
    <rPh sb="3" eb="4">
      <t>メ</t>
    </rPh>
    <phoneticPr fontId="40"/>
  </si>
  <si>
    <t>２年次</t>
    <rPh sb="1" eb="3">
      <t>ネンジ</t>
    </rPh>
    <phoneticPr fontId="40"/>
  </si>
  <si>
    <t>３年次</t>
    <rPh sb="1" eb="3">
      <t>ネンジ</t>
    </rPh>
    <phoneticPr fontId="40"/>
  </si>
  <si>
    <t>平年度（令和５年度）予想</t>
    <rPh sb="4" eb="6">
      <t>レイワ</t>
    </rPh>
    <phoneticPr fontId="5"/>
  </si>
  <si>
    <t>４年次</t>
    <rPh sb="1" eb="3">
      <t>ネンジ</t>
    </rPh>
    <phoneticPr fontId="40"/>
  </si>
  <si>
    <t>平年度（令和６年度）予想</t>
    <rPh sb="4" eb="6">
      <t>レイワ</t>
    </rPh>
    <phoneticPr fontId="5"/>
  </si>
  <si>
    <t>最多利息</t>
    <rPh sb="0" eb="2">
      <t>サイタ</t>
    </rPh>
    <rPh sb="2" eb="4">
      <t>リソク</t>
    </rPh>
    <phoneticPr fontId="40"/>
  </si>
  <si>
    <t>最多元金</t>
    <rPh sb="0" eb="2">
      <t>サイタ</t>
    </rPh>
    <rPh sb="2" eb="4">
      <t>ガンキン</t>
    </rPh>
    <phoneticPr fontId="40"/>
  </si>
  <si>
    <t>元金割合</t>
    <rPh sb="0" eb="2">
      <t>ガンキン</t>
    </rPh>
    <rPh sb="2" eb="4">
      <t>ワリアイ</t>
    </rPh>
    <phoneticPr fontId="40"/>
  </si>
  <si>
    <t>利息割合</t>
    <rPh sb="0" eb="2">
      <t>リソク</t>
    </rPh>
    <rPh sb="2" eb="4">
      <t>ワリアイ</t>
    </rPh>
    <phoneticPr fontId="40"/>
  </si>
  <si>
    <t>３年次目
↓</t>
    <rPh sb="1" eb="3">
      <t>ネンジ</t>
    </rPh>
    <rPh sb="3" eb="4">
      <t>メ</t>
    </rPh>
    <phoneticPr fontId="40"/>
  </si>
  <si>
    <t>４年次目
↓</t>
    <rPh sb="1" eb="3">
      <t>ネンジ</t>
    </rPh>
    <rPh sb="3" eb="4">
      <t>メ</t>
    </rPh>
    <phoneticPr fontId="40"/>
  </si>
  <si>
    <t>５年次目
↓</t>
    <rPh sb="1" eb="3">
      <t>ネンジ</t>
    </rPh>
    <rPh sb="3" eb="4">
      <t>メ</t>
    </rPh>
    <phoneticPr fontId="40"/>
  </si>
  <si>
    <t>６年次目
↓</t>
    <rPh sb="1" eb="3">
      <t>ネンジ</t>
    </rPh>
    <rPh sb="3" eb="4">
      <t>メ</t>
    </rPh>
    <phoneticPr fontId="40"/>
  </si>
  <si>
    <t>７年次目
↓</t>
    <rPh sb="1" eb="3">
      <t>ネンジ</t>
    </rPh>
    <rPh sb="3" eb="4">
      <t>メ</t>
    </rPh>
    <phoneticPr fontId="40"/>
  </si>
  <si>
    <t>８年次目
↓</t>
    <rPh sb="1" eb="3">
      <t>ネンジ</t>
    </rPh>
    <rPh sb="3" eb="4">
      <t>メ</t>
    </rPh>
    <phoneticPr fontId="40"/>
  </si>
  <si>
    <t>９年次目
↓</t>
    <rPh sb="1" eb="3">
      <t>ネンジ</t>
    </rPh>
    <rPh sb="3" eb="4">
      <t>メ</t>
    </rPh>
    <phoneticPr fontId="40"/>
  </si>
  <si>
    <t>１０年次目
↓</t>
    <rPh sb="2" eb="4">
      <t>ネンジ</t>
    </rPh>
    <rPh sb="4" eb="5">
      <t>メ</t>
    </rPh>
    <phoneticPr fontId="40"/>
  </si>
  <si>
    <t>１１年次目
↓</t>
    <rPh sb="2" eb="4">
      <t>ネンジ</t>
    </rPh>
    <rPh sb="4" eb="5">
      <t>メ</t>
    </rPh>
    <phoneticPr fontId="40"/>
  </si>
  <si>
    <t>１２年次目
↓</t>
    <rPh sb="2" eb="4">
      <t>ネンジ</t>
    </rPh>
    <rPh sb="4" eb="5">
      <t>メ</t>
    </rPh>
    <phoneticPr fontId="40"/>
  </si>
  <si>
    <t>１３年次目
↓</t>
    <rPh sb="2" eb="4">
      <t>ネンジ</t>
    </rPh>
    <rPh sb="4" eb="5">
      <t>メ</t>
    </rPh>
    <phoneticPr fontId="40"/>
  </si>
  <si>
    <t>１４年次目
↓</t>
    <rPh sb="2" eb="4">
      <t>ネンジ</t>
    </rPh>
    <rPh sb="4" eb="5">
      <t>メ</t>
    </rPh>
    <phoneticPr fontId="40"/>
  </si>
  <si>
    <t>１５年次目
↓</t>
    <rPh sb="2" eb="4">
      <t>ネンジ</t>
    </rPh>
    <rPh sb="4" eb="5">
      <t>メ</t>
    </rPh>
    <phoneticPr fontId="40"/>
  </si>
  <si>
    <t>１６年次目
↓</t>
    <rPh sb="2" eb="4">
      <t>ネンジ</t>
    </rPh>
    <rPh sb="4" eb="5">
      <t>メ</t>
    </rPh>
    <phoneticPr fontId="40"/>
  </si>
  <si>
    <t>１７年次目
↓</t>
    <rPh sb="2" eb="4">
      <t>ネンジ</t>
    </rPh>
    <rPh sb="4" eb="5">
      <t>メ</t>
    </rPh>
    <phoneticPr fontId="40"/>
  </si>
  <si>
    <t>１８年次目
↓</t>
    <rPh sb="2" eb="4">
      <t>ネンジ</t>
    </rPh>
    <rPh sb="4" eb="5">
      <t>メ</t>
    </rPh>
    <phoneticPr fontId="40"/>
  </si>
  <si>
    <t>１９年次目
↓</t>
    <rPh sb="2" eb="4">
      <t>ネンジ</t>
    </rPh>
    <rPh sb="4" eb="5">
      <t>メ</t>
    </rPh>
    <phoneticPr fontId="40"/>
  </si>
  <si>
    <t>２０年次目
↓</t>
    <rPh sb="2" eb="4">
      <t>ネンジ</t>
    </rPh>
    <rPh sb="4" eb="5">
      <t>メ</t>
    </rPh>
    <phoneticPr fontId="40"/>
  </si>
  <si>
    <t>２１年次目
↓</t>
    <rPh sb="2" eb="4">
      <t>ネンジ</t>
    </rPh>
    <rPh sb="4" eb="5">
      <t>メ</t>
    </rPh>
    <phoneticPr fontId="40"/>
  </si>
  <si>
    <t>２２年次目
↓</t>
    <rPh sb="2" eb="4">
      <t>ネンジ</t>
    </rPh>
    <rPh sb="4" eb="5">
      <t>メ</t>
    </rPh>
    <phoneticPr fontId="40"/>
  </si>
  <si>
    <t>２３年次目
↓</t>
    <rPh sb="2" eb="4">
      <t>ネンジ</t>
    </rPh>
    <rPh sb="4" eb="5">
      <t>メ</t>
    </rPh>
    <phoneticPr fontId="40"/>
  </si>
  <si>
    <t>２４年次目
↓</t>
    <rPh sb="2" eb="4">
      <t>ネンジ</t>
    </rPh>
    <rPh sb="4" eb="5">
      <t>メ</t>
    </rPh>
    <phoneticPr fontId="40"/>
  </si>
  <si>
    <t>２５年次目
↓</t>
    <rPh sb="2" eb="4">
      <t>ネンジ</t>
    </rPh>
    <rPh sb="4" eb="5">
      <t>メ</t>
    </rPh>
    <phoneticPr fontId="40"/>
  </si>
  <si>
    <t>２６年次目
↓</t>
    <rPh sb="2" eb="4">
      <t>ネンジ</t>
    </rPh>
    <rPh sb="4" eb="5">
      <t>メ</t>
    </rPh>
    <phoneticPr fontId="40"/>
  </si>
  <si>
    <t>２７年次目
↓</t>
    <rPh sb="2" eb="4">
      <t>ネンジ</t>
    </rPh>
    <rPh sb="4" eb="5">
      <t>メ</t>
    </rPh>
    <phoneticPr fontId="40"/>
  </si>
  <si>
    <t>２８年次目
↓</t>
    <rPh sb="2" eb="4">
      <t>ネンジ</t>
    </rPh>
    <rPh sb="4" eb="5">
      <t>メ</t>
    </rPh>
    <phoneticPr fontId="40"/>
  </si>
  <si>
    <t>２９年次目
↓</t>
    <rPh sb="2" eb="4">
      <t>ネンジ</t>
    </rPh>
    <rPh sb="4" eb="5">
      <t>メ</t>
    </rPh>
    <phoneticPr fontId="40"/>
  </si>
  <si>
    <t>３０年次目
↓</t>
    <rPh sb="2" eb="4">
      <t>ネンジ</t>
    </rPh>
    <rPh sb="4" eb="5">
      <t>メ</t>
    </rPh>
    <phoneticPr fontId="40"/>
  </si>
  <si>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</si>
  <si>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</si>
  <si>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</si>
  <si>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</si>
  <si>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0"/>
  </si>
  <si>
    <t>　　　　該当する場合においても、借入金利へのオンコストによる保証人の免除を選択されている場合は、オンコスト分の利息はご負担いた</t>
    <phoneticPr fontId="40"/>
  </si>
  <si>
    <t>　　　　だくこととなりますのでご注意ください。</t>
    <phoneticPr fontId="40"/>
  </si>
  <si>
    <t>　　　２　この用紙で不足する場合は、コピーのうえ記載してください。</t>
    <phoneticPr fontId="40"/>
  </si>
  <si>
    <t>　　　３　上記の内容が網羅されている別資料でも結構です。</t>
    <phoneticPr fontId="40"/>
  </si>
  <si>
    <t>施設名</t>
    <rPh sb="0" eb="2">
      <t>シセツ</t>
    </rPh>
    <rPh sb="2" eb="3">
      <t>メイ</t>
    </rPh>
    <phoneticPr fontId="5"/>
  </si>
  <si>
    <t>(創設法人)役員一覧、母体法人がある場合は法人概要が分かる資料</t>
    <phoneticPr fontId="5"/>
  </si>
  <si>
    <t>その他(パンフレット等相談に必要な参考資料)</t>
    <phoneticPr fontId="5"/>
  </si>
  <si>
    <t xml:space="preserve"> 既有地</t>
    <phoneticPr fontId="5"/>
  </si>
  <si>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5"/>
  </si>
  <si>
    <t>平年度（令和７年度）予想</t>
    <rPh sb="4" eb="6">
      <t>レイワ</t>
    </rPh>
    <phoneticPr fontId="5"/>
  </si>
  <si>
    <r>
      <t xml:space="preserve">整備定員
</t>
    </r>
    <r>
      <rPr>
        <b/>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</si>
  <si>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r>
      <rPr>
        <b/>
        <u/>
        <sz val="9.5"/>
        <color rgb="FFFF0000"/>
        <rFont val="HG丸ｺﾞｼｯｸM-PRO"/>
        <family val="3"/>
        <charset val="128"/>
      </rPr>
      <t>福祉医療機構よりお客様宛てに「借入申込受理票」を発出する前に</t>
    </r>
    <r>
      <rPr>
        <sz val="9.5"/>
        <rFont val="HG丸ｺﾞｼｯｸM-PRO"/>
        <family val="3"/>
        <charset val="128"/>
      </rPr>
      <t>今次計画に係る工事請負契約及び土地建物の売買契約又は工事着工を行った場合は、原則、融資の対象外となります。</t>
    </r>
    <rPh sb="0" eb="6">
      <t>フクシイリョウキコウ</t>
    </rPh>
    <rPh sb="9" eb="11">
      <t>キャクサマ</t>
    </rPh>
    <rPh sb="11" eb="12">
      <t>アテ</t>
    </rPh>
    <rPh sb="21" eb="22">
      <t>ヒョウ</t>
    </rPh>
    <rPh sb="24" eb="26">
      <t>ハッシュツ</t>
    </rPh>
    <rPh sb="28" eb="29">
      <t>マエ</t>
    </rPh>
    <phoneticPr fontId="5"/>
  </si>
  <si>
    <r>
      <t>借入申込受理の手続き終了前に今次計画に係る工事請負契約及び土地建物の売買契約又は工事着工を行った場合は、原則、融資の対象外となりますので、確認の上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カリイレ</t>
    </rPh>
    <rPh sb="2" eb="4">
      <t>モウシコミ</t>
    </rPh>
    <rPh sb="4" eb="6">
      <t>ジュリ</t>
    </rPh>
    <rPh sb="7" eb="9">
      <t>テツヅ</t>
    </rPh>
    <rPh sb="10" eb="12">
      <t>シュウリョウ</t>
    </rPh>
    <rPh sb="12" eb="13">
      <t>マエ</t>
    </rPh>
    <rPh sb="14" eb="16">
      <t>コンジ</t>
    </rPh>
    <rPh sb="16" eb="18">
      <t>ケイカク</t>
    </rPh>
    <rPh sb="19" eb="20">
      <t>カカ</t>
    </rPh>
    <rPh sb="21" eb="23">
      <t>コウジ</t>
    </rPh>
    <rPh sb="23" eb="25">
      <t>ウケオイ</t>
    </rPh>
    <rPh sb="25" eb="27">
      <t>ケイヤク</t>
    </rPh>
    <rPh sb="27" eb="28">
      <t>オヨ</t>
    </rPh>
    <rPh sb="29" eb="31">
      <t>トチ</t>
    </rPh>
    <rPh sb="31" eb="33">
      <t>タテモノ</t>
    </rPh>
    <rPh sb="34" eb="36">
      <t>バイバイ</t>
    </rPh>
    <rPh sb="36" eb="38">
      <t>ケイヤク</t>
    </rPh>
    <rPh sb="38" eb="39">
      <t>マタ</t>
    </rPh>
    <rPh sb="40" eb="42">
      <t>コウジ</t>
    </rPh>
    <rPh sb="42" eb="44">
      <t>チャッコウ</t>
    </rPh>
    <rPh sb="45" eb="46">
      <t>オコナ</t>
    </rPh>
    <rPh sb="48" eb="50">
      <t>バアイ</t>
    </rPh>
    <rPh sb="52" eb="54">
      <t>ゲンソク</t>
    </rPh>
    <rPh sb="55" eb="57">
      <t>ユウシ</t>
    </rPh>
    <rPh sb="58" eb="61">
      <t>タイショウガイ</t>
    </rPh>
    <rPh sb="69" eb="71">
      <t>カクニン</t>
    </rPh>
    <rPh sb="72" eb="73">
      <t>ウエ</t>
    </rPh>
    <rPh sb="75" eb="76">
      <t>イ</t>
    </rPh>
    <rPh sb="84" eb="86">
      <t>トリアツカ</t>
    </rPh>
    <rPh sb="89" eb="91">
      <t>マチガ</t>
    </rPh>
    <rPh sb="93" eb="95">
      <t>ヒジョウ</t>
    </rPh>
    <rPh sb="96" eb="97">
      <t>オオ</t>
    </rPh>
    <rPh sb="98" eb="100">
      <t>ジコウ</t>
    </rPh>
    <rPh sb="111" eb="113">
      <t>チュウイ</t>
    </rPh>
    <phoneticPr fontId="29"/>
  </si>
  <si>
    <t>平年度（令和８年度）予想</t>
    <rPh sb="4" eb="6">
      <t>レイワ</t>
    </rPh>
    <phoneticPr fontId="5"/>
  </si>
  <si>
    <t>2023年度融資のごあんない　※クリックするとホームページ掲載中の「福祉貸付事業　融資のごあんない」（PDFファイル）が開きます</t>
    <phoneticPr fontId="5"/>
  </si>
  <si>
    <t>(注)無利子分の算出における基準事業費：控除する補助金額のうち無利子分対象額に３分の４を乗じた額</t>
    <rPh sb="1" eb="2">
      <t>チュウ</t>
    </rPh>
    <rPh sb="3" eb="6">
      <t>ムリシ</t>
    </rPh>
    <rPh sb="6" eb="7">
      <t>ブン</t>
    </rPh>
    <rPh sb="8" eb="10">
      <t>サンシュツ</t>
    </rPh>
    <rPh sb="14" eb="16">
      <t>キジュン</t>
    </rPh>
    <rPh sb="16" eb="19">
      <t>ジギョウヒ</t>
    </rPh>
    <rPh sb="20" eb="22">
      <t>コウジョ</t>
    </rPh>
    <rPh sb="24" eb="26">
      <t>ホジョ</t>
    </rPh>
    <rPh sb="26" eb="28">
      <t>キンガク</t>
    </rPh>
    <rPh sb="31" eb="34">
      <t>ムリシ</t>
    </rPh>
    <rPh sb="34" eb="35">
      <t>ブン</t>
    </rPh>
    <rPh sb="35" eb="37">
      <t>タイショウ</t>
    </rPh>
    <rPh sb="37" eb="38">
      <t>ガク</t>
    </rPh>
    <rPh sb="40" eb="41">
      <t>ブン</t>
    </rPh>
    <rPh sb="44" eb="45">
      <t>ジョウ</t>
    </rPh>
    <rPh sb="47" eb="48">
      <t>ガク</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</si>
</sst>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千円&quot;"/>
    <numFmt numFmtId="177" formatCode="#,##0&quot;年&quot;"/>
    <numFmt numFmtId="178" formatCode="0.000%"/>
    <numFmt numFmtId="179" formatCode="#,##0&quot;㎡&quot;"/>
    <numFmt numFmtId="180" formatCode="#,###;0;0;"/>
    <numFmt numFmtId="181" formatCode="#,##0.0;[Red]\-#,##0.0"/>
    <numFmt numFmtId="182" formatCode="#,##0.00_);[Red]\(#,##0.00\)"/>
    <numFmt numFmtId="183" formatCode="#,##0.00_ ;[Red]\-#,##0.00\ "/>
    <numFmt numFmtId="184" formatCode="0.000_ "/>
    <numFmt numFmtId="185" formatCode="0.0000"/>
    <numFmt numFmtId="186" formatCode="#,##0.00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b/>
      <sz val="14"/>
      <color indexed="10"/>
      <name val="HG丸ｺﾞｼｯｸM-PRO"/>
      <family val="3"/>
      <charset val="128"/>
    </font>
    <font>
      <b/>
      <sz val="14"/>
      <color indexed="8"/>
      <name val="HG丸ｺﾞｼｯｸM-PRO"/>
      <family val="3"/>
      <charset val="128"/>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4"/>
      <name val="ＭＳ 明朝"/>
      <family val="1"/>
      <charset val="128"/>
    </font>
    <font>
      <b/>
      <sz val="12"/>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b/>
      <sz val="8"/>
      <name val="ＭＳ 明朝"/>
      <family val="1"/>
      <charset val="128"/>
    </font>
    <font>
      <sz val="9"/>
      <name val="ＭＳ Ｐ明朝"/>
      <family val="1"/>
      <charset val="128"/>
    </font>
    <font>
      <sz val="12"/>
      <name val="ＭＳ 明朝"/>
      <family val="1"/>
      <charset val="128"/>
    </font>
    <font>
      <b/>
      <sz val="11"/>
      <name val="ＭＳ ゴシック"/>
      <family val="3"/>
      <charset val="128"/>
    </font>
    <font>
      <sz val="11"/>
      <name val="ＭＳ ゴシック"/>
      <family val="3"/>
      <charset val="128"/>
    </font>
    <font>
      <sz val="6"/>
      <name val="ＭＳ Ｐゴシック"/>
      <family val="3"/>
      <charset val="128"/>
      <scheme val="minor"/>
    </font>
    <font>
      <sz val="8"/>
      <name val="ＭＳ 明朝"/>
      <family val="1"/>
      <charset val="128"/>
    </font>
    <font>
      <sz val="8"/>
      <name val="ＭＳ Ｐ明朝"/>
      <family val="1"/>
      <charset val="128"/>
    </font>
    <font>
      <sz val="12"/>
      <color indexed="8"/>
      <name val="ＭＳ Ｐゴシック"/>
      <family val="3"/>
      <charset val="128"/>
    </font>
    <font>
      <sz val="7"/>
      <name val="ＭＳ 明朝"/>
      <family val="1"/>
      <charset val="128"/>
    </font>
    <font>
      <b/>
      <sz val="12"/>
      <name val="ＭＳ ゴシック"/>
      <family val="3"/>
      <charset val="128"/>
    </font>
    <font>
      <b/>
      <sz val="9"/>
      <name val="ＭＳ 明朝"/>
      <family val="1"/>
      <charset val="128"/>
    </font>
    <font>
      <sz val="9"/>
      <color rgb="FFFF0000"/>
      <name val="ＭＳ Ｐ明朝"/>
      <family val="1"/>
      <charset val="128"/>
    </font>
    <font>
      <b/>
      <sz val="9"/>
      <color indexed="9"/>
      <name val="ＭＳ ゴシック"/>
      <family val="3"/>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indexed="10"/>
      <name val="MS P ゴシック"/>
      <family val="3"/>
      <charset val="128"/>
    </font>
    <font>
      <sz val="9"/>
      <color rgb="FF000000"/>
      <name val="Meiryo UI"/>
      <family val="3"/>
      <charset val="128"/>
    </font>
    <font>
      <b/>
      <sz val="6"/>
      <name val="HG丸ｺﾞｼｯｸM-PRO"/>
      <family val="3"/>
      <charset val="128"/>
    </font>
    <font>
      <b/>
      <u/>
      <sz val="9.5"/>
      <color rgb="FFFF0000"/>
      <name val="HG丸ｺﾞｼｯｸM-PRO"/>
      <family val="3"/>
      <charset val="128"/>
    </font>
    <font>
      <sz val="11"/>
      <color theme="1"/>
      <name val="Segoe UI Symbol"/>
      <family val="2"/>
    </font>
    <font>
      <b/>
      <u/>
      <sz val="11"/>
      <color rgb="FFFF0000"/>
      <name val="游ゴシック"/>
      <family val="3"/>
      <charset val="128"/>
    </font>
    <font>
      <b/>
      <sz val="16"/>
      <color indexed="10"/>
      <name val="HG丸ｺﾞｼｯｸM-PRO"/>
      <family val="3"/>
      <charset val="128"/>
    </font>
    <font>
      <u/>
      <sz val="11"/>
      <color theme="10"/>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13"/>
        <bgColor indexed="64"/>
      </patternFill>
    </fill>
    <fill>
      <patternFill patternType="solid">
        <fgColor indexed="43"/>
        <bgColor indexed="64"/>
      </patternFill>
    </fill>
    <fill>
      <patternFill patternType="solid">
        <fgColor indexed="55"/>
        <bgColor indexed="64"/>
      </patternFill>
    </fill>
    <fill>
      <patternFill patternType="solid">
        <fgColor indexed="23"/>
        <bgColor indexed="64"/>
      </patternFill>
    </fill>
    <fill>
      <patternFill patternType="solid">
        <fgColor rgb="FFFFFF99"/>
        <bgColor indexed="64"/>
      </patternFill>
    </fill>
    <fill>
      <patternFill patternType="solid">
        <fgColor theme="9" tint="0.59999389629810485"/>
        <bgColor indexed="64"/>
      </patternFill>
    </fill>
  </fills>
  <borders count="193">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diagonalDown="1">
      <left style="dotted">
        <color indexed="64"/>
      </left>
      <right style="dotted">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5" fillId="0" borderId="0">
      <alignment vertical="center"/>
    </xf>
    <xf numFmtId="38" fontId="38" fillId="0" borderId="0" applyFont="0" applyFill="0" applyBorder="0" applyAlignment="0" applyProtection="0">
      <alignment vertical="center"/>
    </xf>
    <xf numFmtId="0" fontId="13" fillId="0" borderId="0"/>
    <xf numFmtId="0" fontId="38" fillId="0" borderId="0">
      <alignment vertical="center"/>
    </xf>
    <xf numFmtId="0" fontId="13" fillId="0" borderId="0"/>
    <xf numFmtId="38" fontId="13" fillId="0" borderId="0" applyFont="0" applyFill="0" applyBorder="0" applyAlignment="0" applyProtection="0"/>
    <xf numFmtId="0" fontId="81" fillId="0" borderId="0" applyNumberFormat="0" applyFill="0" applyBorder="0" applyAlignment="0" applyProtection="0"/>
  </cellStyleXfs>
  <cellXfs count="803">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2"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8" fillId="3" borderId="1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8" xfId="0" applyFont="1" applyFill="1" applyBorder="1" applyAlignment="1">
      <alignment horizontal="center" vertical="center"/>
    </xf>
    <xf numFmtId="0" fontId="20" fillId="0" borderId="0" xfId="0" applyFont="1" applyFill="1" applyBorder="1" applyAlignment="1">
      <alignment horizontal="center" vertical="center" textRotation="255" wrapText="1"/>
    </xf>
    <xf numFmtId="0" fontId="18" fillId="0" borderId="0" xfId="0" applyFont="1" applyFill="1" applyBorder="1" applyAlignment="1">
      <alignment vertical="center" wrapText="1"/>
    </xf>
    <xf numFmtId="0" fontId="19" fillId="3" borderId="44" xfId="0" applyFont="1" applyFill="1" applyBorder="1" applyAlignment="1">
      <alignment vertical="center"/>
    </xf>
    <xf numFmtId="0" fontId="19" fillId="0" borderId="50" xfId="0" applyFont="1" applyFill="1" applyBorder="1" applyAlignment="1">
      <alignment vertical="center"/>
    </xf>
    <xf numFmtId="0" fontId="17" fillId="0" borderId="56" xfId="0" applyFont="1" applyFill="1" applyBorder="1" applyAlignment="1">
      <alignment vertical="center"/>
    </xf>
    <xf numFmtId="0" fontId="19" fillId="3" borderId="10" xfId="0" applyFont="1" applyFill="1" applyBorder="1" applyAlignment="1">
      <alignment vertical="center"/>
    </xf>
    <xf numFmtId="0" fontId="21" fillId="0" borderId="8" xfId="0" applyFont="1" applyBorder="1" applyAlignment="1">
      <alignment vertical="center" wrapText="1"/>
    </xf>
    <xf numFmtId="0" fontId="19" fillId="3" borderId="14" xfId="0" applyFont="1" applyFill="1" applyBorder="1" applyAlignment="1">
      <alignment vertical="top"/>
    </xf>
    <xf numFmtId="0" fontId="19" fillId="0" borderId="62" xfId="0" applyFont="1" applyFill="1" applyBorder="1" applyAlignment="1">
      <alignment vertical="center"/>
    </xf>
    <xf numFmtId="0" fontId="17" fillId="0" borderId="6" xfId="0" applyFont="1" applyFill="1" applyBorder="1" applyAlignment="1">
      <alignment vertical="center"/>
    </xf>
    <xf numFmtId="0" fontId="19" fillId="0" borderId="63" xfId="0" applyFont="1" applyFill="1" applyBorder="1" applyAlignment="1">
      <alignment vertical="center"/>
    </xf>
    <xf numFmtId="0" fontId="17" fillId="0" borderId="15" xfId="0" applyFont="1" applyFill="1" applyBorder="1" applyAlignment="1">
      <alignment vertical="center"/>
    </xf>
    <xf numFmtId="0" fontId="17" fillId="0" borderId="57" xfId="0" applyFont="1" applyFill="1" applyBorder="1" applyAlignment="1">
      <alignment vertical="center"/>
    </xf>
    <xf numFmtId="0" fontId="17" fillId="0" borderId="10" xfId="0" applyFont="1" applyFill="1" applyBorder="1" applyAlignment="1">
      <alignmen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wrapText="1"/>
    </xf>
    <xf numFmtId="0" fontId="18" fillId="0" borderId="13" xfId="0" applyFont="1" applyFill="1" applyBorder="1" applyAlignment="1">
      <alignment horizontal="center" vertical="center"/>
    </xf>
    <xf numFmtId="0" fontId="17" fillId="0" borderId="14" xfId="0"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vertical="center" wrapText="1"/>
    </xf>
    <xf numFmtId="0" fontId="17" fillId="0" borderId="55" xfId="0" applyFont="1" applyFill="1" applyBorder="1" applyAlignment="1">
      <alignment vertical="center"/>
    </xf>
    <xf numFmtId="0" fontId="17" fillId="0" borderId="54" xfId="0" applyFont="1" applyFill="1" applyBorder="1" applyAlignment="1">
      <alignment vertical="center"/>
    </xf>
    <xf numFmtId="0" fontId="18" fillId="0" borderId="53" xfId="0" applyFont="1" applyFill="1" applyBorder="1" applyAlignment="1">
      <alignment vertical="center" wrapText="1"/>
    </xf>
    <xf numFmtId="0" fontId="18" fillId="0" borderId="52" xfId="0" applyFont="1" applyFill="1" applyBorder="1" applyAlignment="1">
      <alignment vertical="center" wrapText="1"/>
    </xf>
    <xf numFmtId="0" fontId="18" fillId="0" borderId="52" xfId="0" applyFont="1" applyFill="1" applyBorder="1" applyAlignment="1">
      <alignment vertical="center"/>
    </xf>
    <xf numFmtId="0" fontId="18" fillId="0" borderId="8"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wrapText="1"/>
    </xf>
    <xf numFmtId="0" fontId="18" fillId="0" borderId="9" xfId="0" applyFont="1" applyFill="1" applyBorder="1" applyAlignment="1">
      <alignment vertical="center" wrapText="1"/>
    </xf>
    <xf numFmtId="0" fontId="18" fillId="0" borderId="4" xfId="0" applyFont="1" applyFill="1" applyBorder="1" applyAlignment="1">
      <alignment vertical="center" wrapText="1"/>
    </xf>
    <xf numFmtId="0" fontId="18" fillId="0" borderId="2" xfId="0" applyFont="1" applyFill="1" applyBorder="1" applyAlignment="1">
      <alignment vertical="center"/>
    </xf>
    <xf numFmtId="0" fontId="22" fillId="0" borderId="47" xfId="0" applyFont="1" applyFill="1" applyBorder="1" applyAlignment="1">
      <alignment vertical="center"/>
    </xf>
    <xf numFmtId="0" fontId="22" fillId="0" borderId="46" xfId="0" applyFont="1" applyFill="1" applyBorder="1" applyAlignment="1">
      <alignment vertical="center"/>
    </xf>
    <xf numFmtId="0" fontId="23" fillId="0" borderId="46" xfId="0" applyFont="1" applyFill="1" applyBorder="1" applyAlignment="1">
      <alignment vertical="center"/>
    </xf>
    <xf numFmtId="0" fontId="23"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2" xfId="0" applyFont="1" applyFill="1" applyBorder="1" applyAlignment="1">
      <alignment vertical="center"/>
    </xf>
    <xf numFmtId="0" fontId="22" fillId="0" borderId="50" xfId="0" applyFont="1" applyFill="1" applyBorder="1" applyAlignment="1">
      <alignment horizontal="left" vertical="center"/>
    </xf>
    <xf numFmtId="0" fontId="23" fillId="0" borderId="40" xfId="0" applyFont="1" applyFill="1" applyBorder="1" applyAlignment="1">
      <alignment horizontal="left" vertical="center"/>
    </xf>
    <xf numFmtId="0" fontId="22"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NumberFormat="1" applyFont="1" applyFill="1" applyAlignment="1">
      <alignment vertical="center"/>
    </xf>
    <xf numFmtId="20" fontId="18" fillId="0" borderId="0" xfId="0" applyNumberFormat="1" applyFont="1" applyFill="1" applyAlignment="1">
      <alignment vertical="center"/>
    </xf>
    <xf numFmtId="0" fontId="18" fillId="0" borderId="0" xfId="0" applyFont="1" applyFill="1" applyAlignment="1">
      <alignment vertical="center" textRotation="255"/>
    </xf>
    <xf numFmtId="0" fontId="16" fillId="0" borderId="0" xfId="0" applyFont="1" applyFill="1" applyAlignment="1">
      <alignment vertical="top" wrapText="1"/>
    </xf>
    <xf numFmtId="0" fontId="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22" fillId="0" borderId="0" xfId="0" applyFont="1" applyFill="1" applyBorder="1" applyAlignment="1">
      <alignment vertical="center" wrapText="1"/>
    </xf>
    <xf numFmtId="176" fontId="18" fillId="0" borderId="11" xfId="1" applyNumberFormat="1" applyFont="1" applyFill="1" applyBorder="1" applyAlignment="1">
      <alignment vertical="center"/>
    </xf>
    <xf numFmtId="0" fontId="18" fillId="0" borderId="88" xfId="0" applyFont="1" applyFill="1" applyBorder="1" applyAlignment="1">
      <alignment vertical="center"/>
    </xf>
    <xf numFmtId="0" fontId="18" fillId="0" borderId="92" xfId="0" applyFont="1" applyFill="1" applyBorder="1" applyAlignment="1">
      <alignment vertical="center"/>
    </xf>
    <xf numFmtId="0" fontId="21" fillId="0" borderId="88" xfId="0" applyFont="1" applyFill="1" applyBorder="1" applyAlignment="1">
      <alignment vertical="center" shrinkToFit="1"/>
    </xf>
    <xf numFmtId="0" fontId="21" fillId="0" borderId="94" xfId="0" applyFont="1" applyFill="1" applyBorder="1" applyAlignment="1">
      <alignment vertical="center" shrinkToFit="1"/>
    </xf>
    <xf numFmtId="0" fontId="18" fillId="0"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 xfId="0" applyFont="1" applyFill="1" applyBorder="1" applyAlignment="1">
      <alignment horizontal="center" vertical="center"/>
    </xf>
    <xf numFmtId="0" fontId="18" fillId="0" borderId="2" xfId="0" applyFont="1" applyFill="1" applyBorder="1" applyAlignment="1">
      <alignment horizontal="center" vertical="center"/>
    </xf>
    <xf numFmtId="0" fontId="21" fillId="0" borderId="89" xfId="0" applyFont="1" applyFill="1" applyBorder="1" applyAlignment="1">
      <alignment vertical="center"/>
    </xf>
    <xf numFmtId="0" fontId="21" fillId="0" borderId="5" xfId="0" applyFont="1" applyFill="1" applyBorder="1" applyAlignment="1">
      <alignment vertical="center"/>
    </xf>
    <xf numFmtId="0" fontId="21" fillId="0" borderId="95" xfId="0" applyFont="1" applyFill="1" applyBorder="1" applyAlignment="1">
      <alignment vertical="center"/>
    </xf>
    <xf numFmtId="0" fontId="21" fillId="0" borderId="69"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52" xfId="0" applyFont="1" applyFill="1" applyBorder="1" applyAlignment="1">
      <alignment horizontal="right" vertical="center"/>
    </xf>
    <xf numFmtId="0" fontId="23" fillId="0" borderId="52" xfId="0" applyFont="1" applyFill="1" applyBorder="1" applyAlignment="1">
      <alignment vertical="center" wrapText="1"/>
    </xf>
    <xf numFmtId="0" fontId="23" fillId="3" borderId="0" xfId="0" applyFont="1" applyFill="1" applyBorder="1" applyAlignment="1">
      <alignment horizontal="center" vertical="center"/>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1" fillId="0" borderId="69" xfId="1" applyNumberFormat="1" applyFont="1" applyFill="1" applyBorder="1" applyAlignment="1">
      <alignment vertical="center"/>
    </xf>
    <xf numFmtId="176" fontId="21" fillId="0" borderId="80" xfId="1" applyNumberFormat="1" applyFont="1" applyFill="1" applyBorder="1" applyAlignment="1">
      <alignment vertical="center"/>
    </xf>
    <xf numFmtId="176" fontId="21" fillId="0" borderId="5" xfId="1" applyNumberFormat="1" applyFont="1" applyFill="1" applyBorder="1" applyAlignment="1">
      <alignment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0" borderId="2" xfId="0" applyFont="1" applyFill="1" applyBorder="1" applyAlignment="1">
      <alignment horizontal="center" vertical="center"/>
    </xf>
    <xf numFmtId="0" fontId="3" fillId="0" borderId="0" xfId="3">
      <alignment vertical="center"/>
    </xf>
    <xf numFmtId="0" fontId="30" fillId="0" borderId="0" xfId="3" applyFont="1">
      <alignment vertical="center"/>
    </xf>
    <xf numFmtId="0" fontId="3" fillId="0" borderId="0" xfId="3" applyAlignment="1">
      <alignment vertical="center"/>
    </xf>
    <xf numFmtId="0" fontId="33" fillId="0" borderId="0" xfId="3" applyFont="1">
      <alignment vertical="center"/>
    </xf>
    <xf numFmtId="0" fontId="1" fillId="0" borderId="0" xfId="3" applyFont="1">
      <alignment vertical="center"/>
    </xf>
    <xf numFmtId="0" fontId="37" fillId="0" borderId="0" xfId="5" applyFont="1" applyAlignment="1">
      <alignment horizontal="center" vertical="center"/>
    </xf>
    <xf numFmtId="38" fontId="13" fillId="0" borderId="0" xfId="6" applyFont="1" applyFill="1" applyAlignment="1" applyProtection="1">
      <alignment vertical="center"/>
    </xf>
    <xf numFmtId="38" fontId="39" fillId="0" borderId="0" xfId="6" applyFont="1" applyFill="1" applyBorder="1" applyAlignment="1" applyProtection="1">
      <alignment vertical="center"/>
    </xf>
    <xf numFmtId="38" fontId="45" fillId="0" borderId="0" xfId="6" applyFont="1" applyFill="1" applyAlignment="1" applyProtection="1">
      <alignment vertical="center"/>
    </xf>
    <xf numFmtId="38" fontId="13" fillId="0" borderId="0" xfId="6" applyFont="1" applyFill="1" applyBorder="1" applyAlignment="1" applyProtection="1">
      <alignment vertical="center"/>
    </xf>
    <xf numFmtId="38" fontId="42" fillId="0" borderId="0" xfId="6" applyFont="1" applyFill="1" applyAlignment="1" applyProtection="1"/>
    <xf numFmtId="38" fontId="13" fillId="0" borderId="0" xfId="6" applyFont="1" applyFill="1" applyAlignment="1" applyProtection="1">
      <alignment horizontal="right" vertical="center"/>
    </xf>
    <xf numFmtId="38" fontId="48" fillId="0" borderId="26" xfId="6" applyFont="1" applyFill="1" applyBorder="1" applyAlignment="1" applyProtection="1">
      <alignment vertical="center"/>
    </xf>
    <xf numFmtId="38" fontId="13" fillId="5" borderId="108" xfId="6" applyFont="1" applyFill="1" applyBorder="1" applyAlignment="1" applyProtection="1">
      <alignment vertical="center"/>
      <protection locked="0"/>
    </xf>
    <xf numFmtId="38" fontId="6" fillId="0" borderId="0" xfId="6" applyFont="1" applyFill="1" applyAlignment="1" applyProtection="1">
      <alignment vertical="center"/>
    </xf>
    <xf numFmtId="38" fontId="41" fillId="0" borderId="0" xfId="6" applyFont="1" applyFill="1" applyAlignment="1" applyProtection="1">
      <alignment vertical="center"/>
    </xf>
    <xf numFmtId="38" fontId="41" fillId="0" borderId="0" xfId="6" applyFont="1" applyFill="1" applyBorder="1" applyAlignment="1" applyProtection="1">
      <alignment vertical="center"/>
    </xf>
    <xf numFmtId="38" fontId="41" fillId="0" borderId="0" xfId="6" applyFont="1" applyFill="1" applyBorder="1" applyAlignment="1" applyProtection="1">
      <alignment horizontal="center" vertical="center"/>
    </xf>
    <xf numFmtId="38" fontId="48" fillId="0" borderId="0" xfId="6" applyFont="1" applyFill="1" applyAlignment="1" applyProtection="1">
      <alignment vertical="center"/>
    </xf>
    <xf numFmtId="38" fontId="49" fillId="0" borderId="26" xfId="6" applyFont="1" applyFill="1" applyBorder="1" applyAlignment="1" applyProtection="1">
      <alignment horizontal="center" vertical="center"/>
    </xf>
    <xf numFmtId="38" fontId="49" fillId="0" borderId="2" xfId="6" applyFont="1" applyFill="1" applyBorder="1" applyAlignment="1" applyProtection="1">
      <alignment vertical="center"/>
    </xf>
    <xf numFmtId="38" fontId="49" fillId="0" borderId="23" xfId="6" applyFont="1" applyFill="1" applyBorder="1" applyAlignment="1" applyProtection="1">
      <alignment vertical="center"/>
    </xf>
    <xf numFmtId="38" fontId="41" fillId="0" borderId="22" xfId="6" applyFont="1" applyFill="1" applyBorder="1" applyAlignment="1" applyProtection="1">
      <alignment horizontal="center" vertical="center"/>
    </xf>
    <xf numFmtId="38" fontId="41" fillId="0" borderId="13" xfId="6" applyFont="1" applyFill="1" applyBorder="1" applyAlignment="1" applyProtection="1">
      <alignment horizontal="center" vertical="center"/>
    </xf>
    <xf numFmtId="38" fontId="49" fillId="0" borderId="1" xfId="6" applyFont="1" applyFill="1" applyBorder="1" applyAlignment="1" applyProtection="1">
      <alignment horizontal="center" vertical="center"/>
    </xf>
    <xf numFmtId="38" fontId="49" fillId="0" borderId="4" xfId="6" applyFont="1" applyFill="1" applyBorder="1" applyAlignment="1" applyProtection="1">
      <alignment vertical="center"/>
    </xf>
    <xf numFmtId="38" fontId="49" fillId="0" borderId="25" xfId="6" applyFont="1" applyFill="1" applyBorder="1" applyAlignment="1" applyProtection="1">
      <alignment vertical="center"/>
    </xf>
    <xf numFmtId="38" fontId="41" fillId="0" borderId="26" xfId="6" applyFont="1" applyFill="1" applyBorder="1" applyAlignment="1" applyProtection="1">
      <alignment horizontal="center" vertical="center"/>
    </xf>
    <xf numFmtId="38" fontId="41" fillId="0" borderId="108" xfId="6" applyFont="1" applyFill="1" applyBorder="1" applyAlignment="1" applyProtection="1">
      <alignment horizontal="center" vertical="center"/>
    </xf>
    <xf numFmtId="38" fontId="49" fillId="0" borderId="19" xfId="6" applyFont="1" applyFill="1" applyBorder="1" applyAlignment="1" applyProtection="1">
      <alignment vertical="center"/>
    </xf>
    <xf numFmtId="38" fontId="49" fillId="0" borderId="1" xfId="6" applyFont="1" applyFill="1" applyBorder="1" applyAlignment="1" applyProtection="1">
      <alignment vertical="center"/>
    </xf>
    <xf numFmtId="38" fontId="13" fillId="0" borderId="4" xfId="6" applyFont="1" applyFill="1" applyBorder="1" applyAlignment="1" applyProtection="1">
      <alignment vertical="center"/>
    </xf>
    <xf numFmtId="38" fontId="49" fillId="0" borderId="37" xfId="6" applyFont="1" applyFill="1" applyBorder="1" applyAlignment="1" applyProtection="1">
      <alignment vertical="center"/>
    </xf>
    <xf numFmtId="38" fontId="13" fillId="0" borderId="22" xfId="6" applyFont="1" applyFill="1" applyBorder="1" applyAlignment="1" applyProtection="1">
      <alignment vertical="center"/>
    </xf>
    <xf numFmtId="38" fontId="49" fillId="0" borderId="22" xfId="6" applyFont="1" applyFill="1" applyBorder="1" applyAlignment="1" applyProtection="1">
      <alignment vertical="center"/>
    </xf>
    <xf numFmtId="38" fontId="49" fillId="0" borderId="38" xfId="6" applyFont="1" applyFill="1" applyBorder="1" applyAlignment="1" applyProtection="1">
      <alignment vertical="center"/>
    </xf>
    <xf numFmtId="180" fontId="13" fillId="5" borderId="108" xfId="6" applyNumberFormat="1" applyFont="1" applyFill="1" applyBorder="1" applyAlignment="1" applyProtection="1">
      <alignment vertical="center"/>
      <protection locked="0"/>
    </xf>
    <xf numFmtId="0" fontId="49" fillId="0" borderId="2" xfId="7" applyFont="1" applyFill="1" applyBorder="1" applyAlignment="1" applyProtection="1">
      <alignment vertical="center"/>
    </xf>
    <xf numFmtId="0" fontId="49" fillId="0" borderId="23" xfId="7" applyFont="1" applyFill="1" applyBorder="1" applyAlignment="1" applyProtection="1">
      <alignment vertical="center"/>
    </xf>
    <xf numFmtId="38" fontId="49" fillId="0" borderId="0" xfId="6" applyFont="1" applyFill="1" applyAlignment="1" applyProtection="1">
      <alignment vertical="center"/>
    </xf>
    <xf numFmtId="38" fontId="53" fillId="0" borderId="0" xfId="6" applyFont="1" applyFill="1" applyAlignment="1" applyProtection="1">
      <alignment horizontal="right"/>
    </xf>
    <xf numFmtId="38" fontId="49" fillId="0" borderId="0" xfId="6" applyFont="1" applyFill="1" applyAlignment="1" applyProtection="1">
      <alignment vertical="top"/>
    </xf>
    <xf numFmtId="38" fontId="53" fillId="0" borderId="0" xfId="6" applyFont="1" applyFill="1" applyBorder="1" applyAlignment="1" applyProtection="1">
      <alignment horizontal="center" vertical="center" wrapText="1"/>
    </xf>
    <xf numFmtId="38" fontId="54" fillId="0" borderId="61" xfId="6" applyFont="1" applyFill="1" applyBorder="1" applyAlignment="1" applyProtection="1">
      <alignment vertical="center" wrapText="1"/>
    </xf>
    <xf numFmtId="38" fontId="41" fillId="0" borderId="45" xfId="6" applyFont="1" applyFill="1" applyBorder="1" applyAlignment="1" applyProtection="1">
      <alignment horizontal="left" vertical="center"/>
    </xf>
    <xf numFmtId="38" fontId="41" fillId="0" borderId="46" xfId="6" applyFont="1" applyFill="1" applyBorder="1" applyAlignment="1" applyProtection="1">
      <alignment horizontal="right" vertical="center"/>
    </xf>
    <xf numFmtId="38" fontId="41" fillId="0" borderId="140" xfId="6" applyFont="1" applyFill="1" applyBorder="1" applyAlignment="1" applyProtection="1">
      <alignment vertical="center"/>
    </xf>
    <xf numFmtId="38" fontId="41" fillId="0" borderId="46" xfId="6" applyFont="1" applyFill="1" applyBorder="1" applyAlignment="1" applyProtection="1">
      <alignment vertical="center"/>
    </xf>
    <xf numFmtId="181" fontId="41" fillId="0" borderId="46" xfId="6" applyNumberFormat="1" applyFont="1" applyFill="1" applyBorder="1" applyAlignment="1" applyProtection="1">
      <alignment horizontal="center" vertical="center"/>
    </xf>
    <xf numFmtId="38" fontId="41" fillId="0" borderId="141" xfId="6" quotePrefix="1" applyFont="1" applyFill="1" applyBorder="1" applyAlignment="1" applyProtection="1">
      <alignment vertical="center"/>
    </xf>
    <xf numFmtId="38" fontId="41" fillId="0" borderId="49" xfId="6" applyFont="1" applyFill="1" applyBorder="1" applyAlignment="1" applyProtection="1">
      <alignment horizontal="right" vertical="center"/>
    </xf>
    <xf numFmtId="38" fontId="41" fillId="0" borderId="46" xfId="6" applyFont="1" applyFill="1" applyBorder="1" applyAlignment="1" applyProtection="1">
      <alignment horizontal="left" vertical="center"/>
    </xf>
    <xf numFmtId="38" fontId="41" fillId="0" borderId="0" xfId="6" applyFont="1" applyFill="1" applyBorder="1" applyAlignment="1" applyProtection="1">
      <alignment horizontal="right" vertical="center"/>
    </xf>
    <xf numFmtId="38" fontId="41" fillId="0" borderId="0" xfId="6" quotePrefix="1" applyFont="1" applyFill="1" applyBorder="1" applyAlignment="1" applyProtection="1">
      <alignment vertical="center"/>
    </xf>
    <xf numFmtId="38" fontId="48" fillId="0" borderId="61" xfId="6" applyFont="1" applyFill="1" applyBorder="1" applyAlignment="1" applyProtection="1">
      <alignment vertical="center" wrapText="1"/>
    </xf>
    <xf numFmtId="181" fontId="41" fillId="0" borderId="49" xfId="6" applyNumberFormat="1" applyFont="1" applyFill="1" applyBorder="1" applyAlignment="1" applyProtection="1">
      <alignment horizontal="center" vertical="center"/>
    </xf>
    <xf numFmtId="38" fontId="41" fillId="0" borderId="0" xfId="6" applyFont="1" applyBorder="1" applyAlignment="1" applyProtection="1">
      <alignment horizontal="center" vertical="center"/>
    </xf>
    <xf numFmtId="38" fontId="41" fillId="0" borderId="0" xfId="6" applyFont="1" applyAlignment="1" applyProtection="1">
      <alignment vertical="center"/>
    </xf>
    <xf numFmtId="38" fontId="49" fillId="0" borderId="146" xfId="6" applyFont="1" applyFill="1" applyBorder="1" applyAlignment="1" applyProtection="1">
      <alignment vertical="center"/>
    </xf>
    <xf numFmtId="38" fontId="49" fillId="0" borderId="147" xfId="6" applyFont="1" applyFill="1" applyBorder="1" applyAlignment="1" applyProtection="1">
      <alignment vertical="center"/>
    </xf>
    <xf numFmtId="38" fontId="49" fillId="0" borderId="148" xfId="6" applyFont="1" applyFill="1" applyBorder="1" applyAlignment="1" applyProtection="1">
      <alignment vertical="center"/>
    </xf>
    <xf numFmtId="38" fontId="49" fillId="0" borderId="148" xfId="6" applyFont="1" applyFill="1" applyBorder="1" applyAlignment="1" applyProtection="1">
      <alignment horizontal="right" vertical="center"/>
    </xf>
    <xf numFmtId="38" fontId="49" fillId="0" borderId="56" xfId="6" applyFont="1" applyFill="1" applyBorder="1" applyAlignment="1" applyProtection="1">
      <alignment vertical="center"/>
    </xf>
    <xf numFmtId="38" fontId="49" fillId="0" borderId="149" xfId="6" applyFont="1" applyFill="1" applyBorder="1" applyAlignment="1" applyProtection="1">
      <alignment vertical="center"/>
    </xf>
    <xf numFmtId="38" fontId="48" fillId="0" borderId="26" xfId="6" applyFont="1" applyFill="1" applyBorder="1" applyAlignment="1" applyProtection="1">
      <alignment vertical="center" shrinkToFit="1"/>
    </xf>
    <xf numFmtId="38" fontId="49" fillId="0" borderId="153" xfId="6" applyFont="1" applyFill="1" applyBorder="1" applyAlignment="1" applyProtection="1">
      <alignment vertical="center"/>
    </xf>
    <xf numFmtId="38" fontId="49" fillId="0" borderId="54" xfId="6" applyFont="1" applyFill="1" applyBorder="1" applyAlignment="1" applyProtection="1">
      <alignment vertical="center"/>
    </xf>
    <xf numFmtId="38" fontId="49" fillId="0" borderId="154" xfId="6" applyFont="1" applyFill="1" applyBorder="1" applyAlignment="1" applyProtection="1">
      <alignment vertical="center"/>
    </xf>
    <xf numFmtId="38" fontId="49" fillId="0" borderId="154" xfId="6" applyFont="1" applyFill="1" applyBorder="1" applyAlignment="1" applyProtection="1">
      <alignment horizontal="right" vertical="center"/>
    </xf>
    <xf numFmtId="38" fontId="49" fillId="0" borderId="33" xfId="6" applyFont="1" applyFill="1" applyBorder="1" applyAlignment="1" applyProtection="1">
      <alignment vertical="center"/>
    </xf>
    <xf numFmtId="38" fontId="58" fillId="0" borderId="0" xfId="6" applyFont="1" applyFill="1" applyAlignment="1" applyProtection="1">
      <alignment vertical="center"/>
    </xf>
    <xf numFmtId="38" fontId="41" fillId="0" borderId="4" xfId="6" applyFont="1" applyFill="1" applyBorder="1" applyAlignment="1" applyProtection="1">
      <alignment vertical="center"/>
    </xf>
    <xf numFmtId="38" fontId="41" fillId="0" borderId="16" xfId="6" applyFont="1" applyFill="1" applyBorder="1" applyAlignment="1" applyProtection="1">
      <alignment vertical="center"/>
    </xf>
    <xf numFmtId="38" fontId="48" fillId="0" borderId="0" xfId="6" applyFont="1" applyFill="1" applyBorder="1" applyAlignment="1" applyProtection="1">
      <alignment vertical="center"/>
    </xf>
    <xf numFmtId="38" fontId="7" fillId="0" borderId="4" xfId="6" applyFont="1" applyFill="1" applyBorder="1" applyAlignment="1" applyProtection="1">
      <alignment vertical="center"/>
    </xf>
    <xf numFmtId="38" fontId="42" fillId="0" borderId="0" xfId="6" applyFont="1" applyFill="1" applyAlignment="1" applyProtection="1">
      <alignment vertical="center"/>
    </xf>
    <xf numFmtId="38" fontId="49" fillId="0" borderId="0" xfId="6" applyFont="1" applyFill="1" applyAlignment="1" applyProtection="1">
      <alignment horizontal="right" vertical="center"/>
    </xf>
    <xf numFmtId="182" fontId="41" fillId="0" borderId="0" xfId="6" applyNumberFormat="1" applyFont="1" applyFill="1" applyBorder="1" applyAlignment="1" applyProtection="1">
      <alignment vertical="center"/>
    </xf>
    <xf numFmtId="38" fontId="41" fillId="0" borderId="0" xfId="6" applyFont="1" applyFill="1" applyAlignment="1" applyProtection="1">
      <alignment horizontal="right" vertical="center"/>
    </xf>
    <xf numFmtId="183" fontId="41" fillId="0" borderId="0" xfId="6" applyNumberFormat="1" applyFont="1" applyFill="1" applyBorder="1" applyAlignment="1" applyProtection="1">
      <alignment vertical="center"/>
    </xf>
    <xf numFmtId="38" fontId="49" fillId="0" borderId="0" xfId="6" applyFont="1" applyFill="1" applyBorder="1" applyAlignment="1" applyProtection="1">
      <alignment horizontal="center" vertical="center"/>
    </xf>
    <xf numFmtId="38" fontId="48" fillId="0" borderId="61" xfId="6" applyFont="1" applyFill="1" applyBorder="1" applyAlignment="1" applyProtection="1">
      <alignment vertical="center"/>
    </xf>
    <xf numFmtId="40" fontId="13" fillId="5" borderId="108" xfId="6" applyNumberFormat="1" applyFont="1" applyFill="1" applyBorder="1" applyAlignment="1" applyProtection="1">
      <alignment vertical="center"/>
      <protection locked="0"/>
    </xf>
    <xf numFmtId="38" fontId="49" fillId="0" borderId="160" xfId="6" applyFont="1" applyFill="1" applyBorder="1" applyAlignment="1" applyProtection="1">
      <alignment horizontal="center" vertical="center"/>
    </xf>
    <xf numFmtId="38" fontId="41" fillId="0" borderId="33" xfId="6" applyFont="1" applyFill="1" applyBorder="1" applyAlignment="1" applyProtection="1">
      <alignment horizontal="center" vertical="center"/>
    </xf>
    <xf numFmtId="40" fontId="13" fillId="5" borderId="143" xfId="6" applyNumberFormat="1" applyFont="1" applyFill="1" applyBorder="1" applyAlignment="1" applyProtection="1">
      <alignment vertical="center"/>
      <protection locked="0"/>
    </xf>
    <xf numFmtId="38" fontId="14" fillId="0" borderId="165" xfId="6" applyFont="1" applyFill="1" applyBorder="1" applyAlignment="1" applyProtection="1">
      <alignment horizontal="center" vertical="center" shrinkToFit="1"/>
    </xf>
    <xf numFmtId="38" fontId="49" fillId="0" borderId="165" xfId="6" applyFont="1" applyFill="1" applyBorder="1" applyAlignment="1" applyProtection="1">
      <alignment horizontal="center" vertical="center"/>
    </xf>
    <xf numFmtId="38" fontId="14" fillId="0" borderId="33" xfId="6" applyFont="1" applyFill="1" applyBorder="1" applyAlignment="1" applyProtection="1">
      <alignment horizontal="center" vertical="center" shrinkToFit="1"/>
    </xf>
    <xf numFmtId="38" fontId="49" fillId="0" borderId="0" xfId="6" applyFont="1" applyFill="1" applyBorder="1" applyAlignment="1" applyProtection="1">
      <alignment vertical="center"/>
    </xf>
    <xf numFmtId="38" fontId="14" fillId="0" borderId="170" xfId="6" applyFont="1" applyFill="1" applyBorder="1" applyAlignment="1" applyProtection="1">
      <alignment horizontal="center" vertical="center"/>
    </xf>
    <xf numFmtId="40" fontId="49" fillId="0" borderId="0" xfId="6" applyNumberFormat="1" applyFont="1" applyFill="1" applyBorder="1" applyAlignment="1" applyProtection="1">
      <alignment horizontal="center" vertical="center"/>
    </xf>
    <xf numFmtId="38" fontId="60" fillId="7" borderId="67" xfId="6" applyNumberFormat="1" applyFont="1" applyFill="1" applyBorder="1" applyAlignment="1" applyProtection="1">
      <alignment vertical="center"/>
    </xf>
    <xf numFmtId="38" fontId="49" fillId="0" borderId="172" xfId="6" applyFont="1" applyFill="1" applyBorder="1" applyAlignment="1" applyProtection="1">
      <alignment horizontal="right" vertical="center" shrinkToFit="1"/>
    </xf>
    <xf numFmtId="38" fontId="49" fillId="0" borderId="172" xfId="6" applyFont="1" applyFill="1" applyBorder="1" applyAlignment="1" applyProtection="1">
      <alignment horizontal="center" vertical="center"/>
    </xf>
    <xf numFmtId="38" fontId="49" fillId="0" borderId="38" xfId="6" applyFont="1" applyFill="1" applyBorder="1" applyAlignment="1" applyProtection="1">
      <alignment horizontal="center" vertical="center" shrinkToFit="1"/>
    </xf>
    <xf numFmtId="38" fontId="14" fillId="0" borderId="38" xfId="6" applyFont="1" applyFill="1" applyBorder="1" applyAlignment="1" applyProtection="1">
      <alignment horizontal="center" vertical="center" shrinkToFit="1"/>
    </xf>
    <xf numFmtId="40" fontId="60" fillId="7" borderId="68" xfId="6" applyNumberFormat="1" applyFont="1" applyFill="1" applyBorder="1" applyAlignment="1" applyProtection="1">
      <alignment vertical="center"/>
    </xf>
    <xf numFmtId="38" fontId="60" fillId="7" borderId="68" xfId="6" applyFont="1" applyFill="1" applyBorder="1" applyAlignment="1" applyProtection="1">
      <alignment vertical="center"/>
    </xf>
    <xf numFmtId="40" fontId="60" fillId="7" borderId="84" xfId="6" applyNumberFormat="1" applyFont="1" applyFill="1" applyBorder="1" applyAlignment="1" applyProtection="1">
      <alignment vertical="center"/>
    </xf>
    <xf numFmtId="38" fontId="13" fillId="5" borderId="108" xfId="6" applyNumberFormat="1" applyFont="1" applyFill="1" applyBorder="1" applyAlignment="1" applyProtection="1">
      <alignment vertical="center"/>
      <protection locked="0"/>
    </xf>
    <xf numFmtId="38" fontId="54" fillId="0" borderId="26" xfId="6" applyFont="1" applyFill="1" applyBorder="1" applyAlignment="1" applyProtection="1">
      <alignment vertical="center" shrinkToFit="1"/>
    </xf>
    <xf numFmtId="38" fontId="13" fillId="5" borderId="145" xfId="6" applyFont="1" applyFill="1" applyBorder="1" applyAlignment="1" applyProtection="1">
      <alignment vertical="center"/>
      <protection locked="0"/>
    </xf>
    <xf numFmtId="38" fontId="54" fillId="0" borderId="0" xfId="6" applyFont="1" applyFill="1" applyAlignment="1" applyProtection="1">
      <alignment vertical="center" wrapText="1"/>
    </xf>
    <xf numFmtId="0" fontId="39" fillId="0" borderId="0" xfId="9" applyFont="1" applyFill="1" applyProtection="1"/>
    <xf numFmtId="0" fontId="13" fillId="0" borderId="0" xfId="9" applyFill="1" applyProtection="1"/>
    <xf numFmtId="0" fontId="61" fillId="0" borderId="0" xfId="9" applyFont="1" applyFill="1" applyBorder="1" applyAlignment="1" applyProtection="1">
      <alignment horizontal="center" vertical="center"/>
    </xf>
    <xf numFmtId="38" fontId="53" fillId="0" borderId="0" xfId="10" applyFont="1" applyFill="1" applyProtection="1"/>
    <xf numFmtId="0" fontId="53" fillId="0" borderId="0" xfId="9" applyFont="1" applyFill="1" applyProtection="1"/>
    <xf numFmtId="0" fontId="13" fillId="0" borderId="0" xfId="9" applyFill="1" applyAlignment="1" applyProtection="1">
      <alignment horizontal="right"/>
    </xf>
    <xf numFmtId="0" fontId="13" fillId="0" borderId="0" xfId="9" applyFill="1" applyAlignment="1" applyProtection="1">
      <alignment horizontal="left"/>
    </xf>
    <xf numFmtId="0" fontId="13" fillId="0" borderId="0" xfId="9" applyFont="1" applyFill="1" applyBorder="1" applyAlignment="1" applyProtection="1">
      <alignment horizontal="right" vertical="center"/>
    </xf>
    <xf numFmtId="0" fontId="13" fillId="0" borderId="0" xfId="9" applyFill="1" applyBorder="1" applyAlignment="1" applyProtection="1">
      <alignment horizontal="right"/>
    </xf>
    <xf numFmtId="0" fontId="14" fillId="0" borderId="0" xfId="9" applyFont="1" applyFill="1" applyBorder="1" applyAlignment="1" applyProtection="1">
      <alignment horizontal="center" vertical="center" wrapText="1"/>
    </xf>
    <xf numFmtId="38" fontId="53" fillId="0" borderId="0" xfId="10" applyFont="1" applyFill="1" applyAlignment="1" applyProtection="1">
      <alignment vertical="center"/>
    </xf>
    <xf numFmtId="0" fontId="53" fillId="0" borderId="0" xfId="9" applyFont="1" applyFill="1" applyAlignment="1" applyProtection="1">
      <alignment vertical="center"/>
    </xf>
    <xf numFmtId="0" fontId="13" fillId="0" borderId="0" xfId="9" applyFill="1" applyAlignment="1" applyProtection="1">
      <alignment vertical="center"/>
    </xf>
    <xf numFmtId="0" fontId="14" fillId="0" borderId="111" xfId="9" applyFont="1" applyFill="1" applyBorder="1" applyAlignment="1" applyProtection="1">
      <alignment horizontal="center" wrapText="1"/>
    </xf>
    <xf numFmtId="0" fontId="63" fillId="0" borderId="0" xfId="9" applyFont="1" applyFill="1" applyBorder="1" applyAlignment="1" applyProtection="1">
      <alignment horizontal="center" wrapText="1"/>
    </xf>
    <xf numFmtId="0" fontId="14" fillId="0" borderId="0" xfId="9" applyFont="1" applyFill="1" applyBorder="1" applyAlignment="1" applyProtection="1">
      <alignment vertical="center"/>
    </xf>
    <xf numFmtId="0" fontId="13" fillId="0" borderId="0" xfId="9" applyFill="1" applyBorder="1" applyAlignment="1" applyProtection="1">
      <alignment horizontal="center" vertical="center" wrapText="1"/>
    </xf>
    <xf numFmtId="0" fontId="13" fillId="0" borderId="33" xfId="9" applyFill="1" applyBorder="1" applyAlignment="1" applyProtection="1">
      <alignment horizontal="center" vertical="center" wrapText="1"/>
    </xf>
    <xf numFmtId="0" fontId="53" fillId="0" borderId="178" xfId="9" applyFont="1" applyFill="1" applyBorder="1" applyAlignment="1" applyProtection="1">
      <alignment horizontal="center" vertical="center" wrapText="1"/>
    </xf>
    <xf numFmtId="0" fontId="53" fillId="0" borderId="178" xfId="9" applyFont="1" applyFill="1" applyBorder="1" applyAlignment="1" applyProtection="1">
      <alignment horizontal="center" vertical="center" shrinkToFit="1"/>
    </xf>
    <xf numFmtId="0" fontId="65" fillId="0" borderId="179" xfId="9" applyFont="1" applyFill="1" applyBorder="1" applyAlignment="1" applyProtection="1">
      <alignment horizontal="center" vertical="center" wrapText="1"/>
    </xf>
    <xf numFmtId="0" fontId="63" fillId="0" borderId="175" xfId="9" applyFont="1" applyFill="1" applyBorder="1" applyAlignment="1" applyProtection="1">
      <alignment horizontal="center" wrapText="1"/>
    </xf>
    <xf numFmtId="0" fontId="14" fillId="0" borderId="84" xfId="9" applyFont="1" applyFill="1" applyBorder="1" applyAlignment="1" applyProtection="1">
      <alignment vertical="center"/>
    </xf>
    <xf numFmtId="0" fontId="6" fillId="0" borderId="0" xfId="9" applyFont="1" applyFill="1" applyAlignment="1" applyProtection="1">
      <alignment vertical="center"/>
    </xf>
    <xf numFmtId="38" fontId="53" fillId="0" borderId="0" xfId="10" applyFont="1" applyFill="1" applyAlignment="1" applyProtection="1">
      <alignment vertical="center" shrinkToFit="1"/>
    </xf>
    <xf numFmtId="0" fontId="14" fillId="0" borderId="180" xfId="9" applyFont="1" applyFill="1" applyBorder="1" applyAlignment="1" applyProtection="1">
      <alignment horizontal="center" vertical="center" wrapText="1"/>
    </xf>
    <xf numFmtId="38" fontId="67" fillId="0" borderId="181" xfId="10" applyFont="1" applyFill="1" applyBorder="1" applyAlignment="1" applyProtection="1">
      <alignment horizontal="right" vertical="center" wrapText="1"/>
    </xf>
    <xf numFmtId="38" fontId="53" fillId="0" borderId="182" xfId="10" applyFont="1" applyFill="1" applyBorder="1" applyAlignment="1" applyProtection="1">
      <alignment horizontal="right" vertical="center" wrapText="1"/>
    </xf>
    <xf numFmtId="38" fontId="53" fillId="0" borderId="183" xfId="10" applyFont="1" applyFill="1" applyBorder="1" applyAlignment="1" applyProtection="1">
      <alignment horizontal="right" vertical="center" wrapText="1"/>
    </xf>
    <xf numFmtId="38" fontId="53" fillId="0" borderId="180" xfId="10" applyNumberFormat="1" applyFont="1" applyFill="1" applyBorder="1" applyAlignment="1" applyProtection="1">
      <alignment horizontal="right" vertical="center" wrapText="1"/>
    </xf>
    <xf numFmtId="38" fontId="68" fillId="0" borderId="181" xfId="10" applyFont="1" applyFill="1" applyBorder="1" applyAlignment="1" applyProtection="1">
      <alignment horizontal="right" vertical="center" wrapText="1"/>
    </xf>
    <xf numFmtId="38" fontId="53" fillId="0" borderId="121" xfId="10" applyFont="1" applyFill="1" applyBorder="1" applyAlignment="1" applyProtection="1">
      <alignment horizontal="right" vertical="center" wrapText="1"/>
      <protection locked="0"/>
    </xf>
    <xf numFmtId="38" fontId="53" fillId="0" borderId="180" xfId="10" applyFont="1" applyFill="1" applyBorder="1" applyAlignment="1" applyProtection="1">
      <alignment horizontal="right" vertical="center" wrapText="1"/>
      <protection locked="0"/>
    </xf>
    <xf numFmtId="38" fontId="68" fillId="0" borderId="180" xfId="10" applyFont="1" applyFill="1" applyBorder="1" applyAlignment="1" applyProtection="1">
      <alignment horizontal="right" vertical="center" wrapText="1"/>
    </xf>
    <xf numFmtId="38" fontId="53" fillId="0" borderId="175" xfId="10" applyFont="1" applyFill="1" applyBorder="1" applyAlignment="1" applyProtection="1">
      <alignment horizontal="right" vertical="center" wrapText="1"/>
    </xf>
    <xf numFmtId="0" fontId="14" fillId="0" borderId="184" xfId="9" applyFont="1" applyFill="1" applyBorder="1" applyAlignment="1" applyProtection="1">
      <alignment vertical="center"/>
    </xf>
    <xf numFmtId="0" fontId="70" fillId="0" borderId="0" xfId="9" applyFont="1" applyFill="1" applyAlignment="1" applyProtection="1">
      <alignment vertical="center"/>
    </xf>
    <xf numFmtId="0" fontId="14" fillId="0" borderId="167" xfId="9" applyFont="1" applyFill="1" applyBorder="1" applyAlignment="1" applyProtection="1">
      <alignment horizontal="center" vertical="center" wrapText="1"/>
    </xf>
    <xf numFmtId="38" fontId="67" fillId="0" borderId="168" xfId="10" applyFont="1" applyFill="1" applyBorder="1" applyAlignment="1" applyProtection="1">
      <alignment horizontal="right" vertical="center" wrapText="1"/>
    </xf>
    <xf numFmtId="38" fontId="53" fillId="0" borderId="187" xfId="10" applyFont="1" applyFill="1" applyBorder="1" applyAlignment="1" applyProtection="1">
      <alignment horizontal="right" vertical="center" wrapText="1"/>
    </xf>
    <xf numFmtId="38" fontId="53" fillId="0" borderId="188" xfId="10" applyFont="1" applyFill="1" applyBorder="1" applyAlignment="1" applyProtection="1">
      <alignment horizontal="right" vertical="center" wrapText="1"/>
    </xf>
    <xf numFmtId="38" fontId="53" fillId="0" borderId="167" xfId="10" applyNumberFormat="1" applyFont="1" applyFill="1" applyBorder="1" applyAlignment="1" applyProtection="1">
      <alignment horizontal="right" vertical="center" wrapText="1"/>
    </xf>
    <xf numFmtId="38" fontId="68" fillId="0" borderId="168" xfId="10" applyFont="1" applyFill="1" applyBorder="1" applyAlignment="1" applyProtection="1">
      <alignment horizontal="right" vertical="center" wrapText="1"/>
    </xf>
    <xf numFmtId="38" fontId="53" fillId="0" borderId="170" xfId="10" applyFont="1" applyFill="1" applyBorder="1" applyAlignment="1" applyProtection="1">
      <alignment horizontal="right" vertical="center" wrapText="1"/>
      <protection locked="0"/>
    </xf>
    <xf numFmtId="38" fontId="68" fillId="0" borderId="167" xfId="10" applyFont="1" applyFill="1" applyBorder="1" applyAlignment="1" applyProtection="1">
      <alignment horizontal="right" vertical="center" wrapText="1"/>
    </xf>
    <xf numFmtId="38" fontId="68" fillId="0" borderId="33" xfId="10" applyFont="1" applyFill="1" applyBorder="1" applyAlignment="1" applyProtection="1">
      <alignment horizontal="right" vertical="center" wrapText="1"/>
    </xf>
    <xf numFmtId="0" fontId="14" fillId="0" borderId="112" xfId="9" applyFont="1" applyFill="1" applyBorder="1" applyAlignment="1" applyProtection="1">
      <alignment vertical="center"/>
    </xf>
    <xf numFmtId="0" fontId="14" fillId="0" borderId="68" xfId="9" applyFont="1" applyFill="1" applyBorder="1" applyAlignment="1" applyProtection="1">
      <alignment vertical="center"/>
    </xf>
    <xf numFmtId="185" fontId="53" fillId="0" borderId="0" xfId="10" applyNumberFormat="1" applyFont="1" applyFill="1" applyAlignment="1" applyProtection="1">
      <alignment vertical="center"/>
    </xf>
    <xf numFmtId="38" fontId="68" fillId="0" borderId="33" xfId="10" applyFont="1" applyFill="1" applyBorder="1" applyAlignment="1" applyProtection="1">
      <alignment horizontal="center" vertical="center" wrapText="1"/>
    </xf>
    <xf numFmtId="38" fontId="68" fillId="0" borderId="0" xfId="10" applyFont="1" applyFill="1" applyBorder="1" applyAlignment="1" applyProtection="1">
      <alignment horizontal="right" vertical="center" wrapText="1"/>
    </xf>
    <xf numFmtId="0" fontId="41" fillId="0" borderId="68" xfId="9" applyFont="1" applyFill="1" applyBorder="1" applyAlignment="1" applyProtection="1">
      <alignment vertical="center"/>
    </xf>
    <xf numFmtId="38" fontId="68" fillId="0" borderId="1" xfId="10" applyFont="1" applyFill="1" applyBorder="1" applyAlignment="1" applyProtection="1">
      <alignment horizontal="center" vertical="center" wrapText="1"/>
    </xf>
    <xf numFmtId="38" fontId="68" fillId="0" borderId="177" xfId="9" applyNumberFormat="1" applyFont="1" applyFill="1" applyBorder="1" applyAlignment="1">
      <alignment vertical="center" wrapText="1"/>
    </xf>
    <xf numFmtId="38" fontId="53" fillId="0" borderId="1" xfId="10" applyFont="1" applyFill="1" applyBorder="1" applyAlignment="1" applyProtection="1">
      <alignment horizontal="right" vertical="center" shrinkToFit="1"/>
    </xf>
    <xf numFmtId="38" fontId="53" fillId="0" borderId="177" xfId="9" applyNumberFormat="1" applyFont="1" applyFill="1" applyBorder="1" applyAlignment="1">
      <alignment vertical="center" wrapText="1"/>
    </xf>
    <xf numFmtId="0" fontId="14" fillId="0" borderId="22" xfId="9" applyFont="1" applyFill="1" applyBorder="1" applyAlignment="1" applyProtection="1"/>
    <xf numFmtId="0" fontId="14" fillId="0" borderId="0" xfId="9" applyFont="1" applyFill="1" applyAlignment="1" applyProtection="1"/>
    <xf numFmtId="0" fontId="14" fillId="0" borderId="173" xfId="9" applyFont="1" applyFill="1" applyBorder="1" applyAlignment="1" applyProtection="1">
      <alignment horizontal="center" vertical="center" wrapText="1"/>
    </xf>
    <xf numFmtId="38" fontId="67" fillId="0" borderId="171" xfId="10" applyFont="1" applyFill="1" applyBorder="1" applyAlignment="1" applyProtection="1">
      <alignment horizontal="right" vertical="center" wrapText="1"/>
    </xf>
    <xf numFmtId="38" fontId="53" fillId="0" borderId="189" xfId="10" applyFont="1" applyFill="1" applyBorder="1" applyAlignment="1" applyProtection="1">
      <alignment horizontal="right" vertical="center" wrapText="1"/>
    </xf>
    <xf numFmtId="38" fontId="53" fillId="0" borderId="190" xfId="10" applyFont="1" applyFill="1" applyBorder="1" applyAlignment="1" applyProtection="1">
      <alignment horizontal="right" vertical="center" wrapText="1"/>
    </xf>
    <xf numFmtId="38" fontId="53" fillId="0" borderId="173" xfId="10" applyNumberFormat="1" applyFont="1" applyFill="1" applyBorder="1" applyAlignment="1" applyProtection="1">
      <alignment horizontal="right" vertical="center" wrapText="1"/>
    </xf>
    <xf numFmtId="38" fontId="68" fillId="0" borderId="171" xfId="10" applyFont="1" applyFill="1" applyBorder="1" applyAlignment="1" applyProtection="1">
      <alignment horizontal="right" vertical="center" wrapText="1"/>
    </xf>
    <xf numFmtId="38" fontId="53" fillId="0" borderId="37" xfId="10" applyFont="1" applyFill="1" applyBorder="1" applyAlignment="1" applyProtection="1">
      <alignment horizontal="right" vertical="center" shrinkToFit="1"/>
    </xf>
    <xf numFmtId="38" fontId="53" fillId="0" borderId="115" xfId="10" applyFont="1" applyFill="1" applyBorder="1" applyAlignment="1" applyProtection="1">
      <alignment horizontal="right" vertical="center" wrapText="1"/>
    </xf>
    <xf numFmtId="38" fontId="53" fillId="0" borderId="172" xfId="10" applyFont="1" applyFill="1" applyBorder="1" applyAlignment="1" applyProtection="1">
      <alignment horizontal="right" vertical="center" wrapText="1"/>
      <protection locked="0"/>
    </xf>
    <xf numFmtId="38" fontId="68" fillId="0" borderId="173" xfId="10" applyFont="1" applyFill="1" applyBorder="1" applyAlignment="1" applyProtection="1">
      <alignment horizontal="right" vertical="center" wrapText="1"/>
    </xf>
    <xf numFmtId="0" fontId="13" fillId="0" borderId="68" xfId="9" applyFill="1" applyBorder="1" applyAlignment="1" applyProtection="1">
      <alignment horizontal="right" vertical="center"/>
    </xf>
    <xf numFmtId="38" fontId="13" fillId="0" borderId="68" xfId="9" applyNumberFormat="1" applyFill="1" applyBorder="1" applyAlignment="1" applyProtection="1">
      <alignment vertical="center"/>
    </xf>
    <xf numFmtId="0" fontId="13" fillId="0" borderId="26" xfId="9" applyFill="1" applyBorder="1" applyAlignment="1" applyProtection="1">
      <alignment vertical="center"/>
    </xf>
    <xf numFmtId="0" fontId="13" fillId="0" borderId="2" xfId="9" applyFill="1" applyBorder="1" applyAlignment="1" applyProtection="1">
      <alignment vertical="center"/>
    </xf>
    <xf numFmtId="38" fontId="53" fillId="0" borderId="23" xfId="10" applyFont="1" applyFill="1" applyBorder="1" applyAlignment="1" applyProtection="1">
      <alignment vertical="center"/>
    </xf>
    <xf numFmtId="38" fontId="53" fillId="0" borderId="166" xfId="10" applyNumberFormat="1" applyFont="1" applyFill="1" applyBorder="1" applyAlignment="1" applyProtection="1">
      <alignment horizontal="right" vertical="center" wrapText="1"/>
    </xf>
    <xf numFmtId="0" fontId="13" fillId="0" borderId="23" xfId="9" applyFill="1" applyBorder="1" applyAlignment="1" applyProtection="1">
      <alignment vertical="center"/>
    </xf>
    <xf numFmtId="38" fontId="13" fillId="0" borderId="4" xfId="9" applyNumberFormat="1" applyFill="1" applyBorder="1" applyAlignment="1" applyProtection="1">
      <alignment horizontal="right" vertical="center"/>
    </xf>
    <xf numFmtId="0" fontId="13" fillId="0" borderId="2" xfId="9" applyFill="1" applyBorder="1" applyAlignment="1" applyProtection="1">
      <alignment horizontal="right" vertical="center"/>
    </xf>
    <xf numFmtId="38" fontId="13" fillId="0" borderId="2" xfId="9" applyNumberFormat="1" applyFill="1" applyBorder="1" applyAlignment="1" applyProtection="1">
      <alignment vertical="center"/>
    </xf>
    <xf numFmtId="38" fontId="13" fillId="0" borderId="4" xfId="9" applyNumberFormat="1" applyFill="1" applyBorder="1" applyAlignment="1" applyProtection="1">
      <alignment vertical="center"/>
    </xf>
    <xf numFmtId="38" fontId="13" fillId="0" borderId="0" xfId="9" applyNumberFormat="1" applyFill="1" applyBorder="1" applyAlignment="1" applyProtection="1">
      <alignment vertical="center"/>
    </xf>
    <xf numFmtId="38" fontId="53" fillId="0" borderId="0" xfId="10" applyFont="1" applyAlignment="1" applyProtection="1">
      <alignment vertical="center"/>
    </xf>
    <xf numFmtId="0" fontId="13" fillId="0" borderId="0" xfId="9" applyAlignment="1" applyProtection="1">
      <alignment vertical="center"/>
      <protection locked="0"/>
    </xf>
    <xf numFmtId="0" fontId="13" fillId="0" borderId="68" xfId="9" applyFill="1" applyBorder="1" applyAlignment="1" applyProtection="1">
      <alignment vertical="center"/>
    </xf>
    <xf numFmtId="38" fontId="0" fillId="0" borderId="68" xfId="10" applyFont="1" applyFill="1" applyBorder="1" applyAlignment="1" applyProtection="1">
      <alignment vertical="center"/>
    </xf>
    <xf numFmtId="10" fontId="72" fillId="0" borderId="0" xfId="9" applyNumberFormat="1" applyFont="1" applyFill="1" applyAlignment="1" applyProtection="1">
      <alignment vertical="center"/>
    </xf>
    <xf numFmtId="0" fontId="13" fillId="0" borderId="0" xfId="9" applyFill="1" applyAlignment="1" applyProtection="1">
      <alignment horizontal="center" vertical="center"/>
    </xf>
    <xf numFmtId="10" fontId="73" fillId="0" borderId="0" xfId="9" applyNumberFormat="1" applyFont="1" applyFill="1" applyAlignment="1" applyProtection="1">
      <alignment vertical="center"/>
    </xf>
    <xf numFmtId="38" fontId="68" fillId="0" borderId="0" xfId="10" applyFont="1" applyFill="1" applyBorder="1" applyAlignment="1" applyProtection="1">
      <alignment horizontal="center" vertical="center" wrapText="1"/>
    </xf>
    <xf numFmtId="38" fontId="68" fillId="0" borderId="177" xfId="9" applyNumberFormat="1" applyFont="1" applyFill="1" applyBorder="1" applyAlignment="1">
      <alignment horizontal="right" vertical="center" wrapText="1"/>
    </xf>
    <xf numFmtId="0" fontId="14" fillId="0" borderId="67" xfId="9" applyFont="1" applyFill="1" applyBorder="1" applyAlignment="1" applyProtection="1">
      <alignment horizontal="center" vertical="center" wrapText="1"/>
    </xf>
    <xf numFmtId="38" fontId="68" fillId="0" borderId="22" xfId="10" applyFont="1" applyFill="1" applyBorder="1" applyAlignment="1" applyProtection="1">
      <alignment horizontal="right" vertical="center" wrapText="1"/>
    </xf>
    <xf numFmtId="38" fontId="67" fillId="0" borderId="191" xfId="10" applyFont="1" applyFill="1" applyBorder="1" applyAlignment="1" applyProtection="1">
      <alignment horizontal="right" vertical="center" wrapText="1"/>
    </xf>
    <xf numFmtId="38" fontId="67" fillId="0" borderId="192" xfId="10" applyFont="1" applyFill="1" applyBorder="1" applyAlignment="1" applyProtection="1">
      <alignment horizontal="right" vertical="center" wrapText="1"/>
    </xf>
    <xf numFmtId="38" fontId="68" fillId="0" borderId="38" xfId="10" applyFont="1" applyFill="1" applyBorder="1" applyAlignment="1" applyProtection="1">
      <alignment horizontal="right" vertical="center" wrapText="1"/>
    </xf>
    <xf numFmtId="38" fontId="68" fillId="0" borderId="68" xfId="10" applyFont="1" applyFill="1" applyBorder="1" applyAlignment="1" applyProtection="1">
      <alignment horizontal="right" vertical="center" wrapText="1"/>
    </xf>
    <xf numFmtId="38" fontId="68" fillId="0" borderId="23" xfId="10" applyFont="1" applyFill="1" applyBorder="1" applyAlignment="1" applyProtection="1">
      <alignment horizontal="right" vertical="center" wrapText="1"/>
    </xf>
    <xf numFmtId="38" fontId="53" fillId="0" borderId="38" xfId="10" applyFont="1" applyFill="1" applyBorder="1" applyAlignment="1" applyProtection="1">
      <alignment horizontal="right" vertical="center" wrapText="1"/>
      <protection locked="0"/>
    </xf>
    <xf numFmtId="38" fontId="68" fillId="0" borderId="38" xfId="10" applyFont="1" applyFill="1" applyBorder="1" applyAlignment="1" applyProtection="1">
      <alignment vertical="center" wrapText="1"/>
    </xf>
    <xf numFmtId="38" fontId="13" fillId="0" borderId="0" xfId="10" applyFont="1" applyFill="1" applyBorder="1" applyAlignment="1" applyProtection="1">
      <alignment vertical="center" wrapText="1"/>
    </xf>
    <xf numFmtId="0" fontId="13" fillId="0" borderId="0" xfId="9" applyFill="1" applyBorder="1" applyProtection="1"/>
    <xf numFmtId="38" fontId="13" fillId="0" borderId="0" xfId="9" applyNumberFormat="1" applyFill="1" applyAlignment="1" applyProtection="1">
      <alignment vertical="center"/>
    </xf>
    <xf numFmtId="56" fontId="80" fillId="0" borderId="0" xfId="5" applyNumberFormat="1" applyFont="1" applyAlignment="1">
      <alignment horizontal="left" vertical="center" shrinkToFit="1"/>
    </xf>
    <xf numFmtId="0" fontId="18" fillId="3" borderId="2" xfId="0" applyFont="1" applyFill="1" applyBorder="1" applyAlignment="1">
      <alignment horizontal="center" vertical="center"/>
    </xf>
    <xf numFmtId="0" fontId="18"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18" fillId="0" borderId="0" xfId="0" applyFont="1" applyFill="1" applyBorder="1" applyAlignment="1">
      <alignment horizontal="center" vertical="center"/>
    </xf>
    <xf numFmtId="0" fontId="22" fillId="0" borderId="13" xfId="0" applyFont="1" applyFill="1" applyBorder="1" applyAlignment="1">
      <alignment horizontal="left" vertical="center" wrapText="1"/>
    </xf>
    <xf numFmtId="0" fontId="16" fillId="0" borderId="0" xfId="0" applyFont="1" applyBorder="1" applyAlignment="1">
      <alignment horizontal="left" vertical="top" wrapText="1"/>
    </xf>
    <xf numFmtId="0" fontId="23" fillId="9" borderId="41" xfId="0" applyFont="1" applyFill="1" applyBorder="1" applyAlignment="1">
      <alignment horizontal="left" vertical="center" wrapText="1"/>
    </xf>
    <xf numFmtId="0" fontId="23" fillId="9" borderId="42" xfId="0" applyFont="1" applyFill="1" applyBorder="1" applyAlignment="1">
      <alignment horizontal="left" vertical="center" wrapText="1"/>
    </xf>
    <xf numFmtId="0" fontId="23" fillId="9" borderId="43" xfId="0" applyFont="1" applyFill="1" applyBorder="1" applyAlignment="1">
      <alignment horizontal="left" vertical="center" wrapText="1"/>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4" xfId="0" applyBorder="1" applyAlignment="1">
      <alignment horizontal="center" vertical="center"/>
    </xf>
    <xf numFmtId="40" fontId="27" fillId="3" borderId="1" xfId="1" applyNumberFormat="1" applyFont="1" applyFill="1" applyBorder="1" applyAlignment="1">
      <alignment horizontal="center" vertical="center"/>
    </xf>
    <xf numFmtId="40" fontId="27" fillId="3" borderId="0" xfId="1" applyNumberFormat="1" applyFont="1" applyFill="1" applyBorder="1" applyAlignment="1">
      <alignment horizontal="center" vertical="center"/>
    </xf>
    <xf numFmtId="40" fontId="28" fillId="0" borderId="51" xfId="0" applyNumberFormat="1" applyFont="1" applyBorder="1" applyAlignment="1">
      <alignment horizontal="center" vertical="center"/>
    </xf>
    <xf numFmtId="40" fontId="28" fillId="0" borderId="52" xfId="0" applyNumberFormat="1" applyFont="1" applyBorder="1" applyAlignment="1">
      <alignment horizontal="center" vertical="center"/>
    </xf>
    <xf numFmtId="179" fontId="18" fillId="0" borderId="0" xfId="0" applyNumberFormat="1" applyFont="1" applyFill="1" applyBorder="1" applyAlignment="1">
      <alignment vertical="center"/>
    </xf>
    <xf numFmtId="0" fontId="0" fillId="0" borderId="52" xfId="0" applyBorder="1" applyAlignment="1">
      <alignment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0" borderId="52" xfId="0" applyFont="1" applyFill="1" applyBorder="1" applyAlignment="1">
      <alignment horizontal="center" vertical="center"/>
    </xf>
    <xf numFmtId="0" fontId="18" fillId="3" borderId="26"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9" fillId="2" borderId="40" xfId="0" applyFont="1" applyFill="1" applyBorder="1" applyAlignment="1">
      <alignment horizontal="distributed" vertical="center"/>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25" fillId="2" borderId="35" xfId="0" applyFont="1" applyFill="1" applyBorder="1" applyAlignment="1">
      <alignment horizontal="center" vertical="center" textRotation="255"/>
    </xf>
    <xf numFmtId="0" fontId="25" fillId="2" borderId="36" xfId="0" applyFont="1" applyFill="1" applyBorder="1" applyAlignment="1">
      <alignment horizontal="center" vertical="center" textRotation="255"/>
    </xf>
    <xf numFmtId="0" fontId="25" fillId="2" borderId="32" xfId="0" applyFont="1" applyFill="1" applyBorder="1" applyAlignment="1">
      <alignment horizontal="center" vertical="center" textRotation="255"/>
    </xf>
    <xf numFmtId="0" fontId="25" fillId="2" borderId="33" xfId="0" applyFont="1" applyFill="1" applyBorder="1" applyAlignment="1">
      <alignment horizontal="center" vertical="center" textRotation="255"/>
    </xf>
    <xf numFmtId="0" fontId="25" fillId="2" borderId="34" xfId="0" applyFont="1" applyFill="1" applyBorder="1" applyAlignment="1">
      <alignment horizontal="center" vertical="center" textRotation="255"/>
    </xf>
    <xf numFmtId="0" fontId="25" fillId="2" borderId="12" xfId="0" applyFont="1" applyFill="1" applyBorder="1" applyAlignment="1">
      <alignment horizontal="center" vertical="center" textRotation="255"/>
    </xf>
    <xf numFmtId="0" fontId="19" fillId="2" borderId="28" xfId="0" applyFont="1" applyFill="1" applyBorder="1" applyAlignment="1">
      <alignment horizontal="distributed" vertical="center"/>
    </xf>
    <xf numFmtId="0" fontId="19" fillId="2" borderId="58" xfId="0" applyFont="1" applyFill="1" applyBorder="1" applyAlignment="1">
      <alignment horizontal="distributed" vertical="center"/>
    </xf>
    <xf numFmtId="0" fontId="18" fillId="3" borderId="58" xfId="0" applyFont="1" applyFill="1" applyBorder="1" applyAlignment="1">
      <alignment horizontal="left" vertical="center"/>
    </xf>
    <xf numFmtId="0" fontId="18" fillId="3" borderId="59" xfId="0" applyFont="1" applyFill="1" applyBorder="1" applyAlignment="1">
      <alignment horizontal="left" vertical="center"/>
    </xf>
    <xf numFmtId="0" fontId="19" fillId="2" borderId="2" xfId="0" applyFont="1" applyFill="1" applyBorder="1" applyAlignment="1">
      <alignment horizontal="distributed" vertical="center"/>
    </xf>
    <xf numFmtId="0" fontId="18" fillId="3" borderId="2" xfId="0" applyFont="1" applyFill="1" applyBorder="1" applyAlignment="1">
      <alignment horizontal="center" vertical="center"/>
    </xf>
    <xf numFmtId="176" fontId="18" fillId="3" borderId="4" xfId="1" applyNumberFormat="1" applyFont="1" applyFill="1" applyBorder="1" applyAlignment="1">
      <alignment horizontal="right" vertical="center"/>
    </xf>
    <xf numFmtId="176" fontId="18" fillId="3" borderId="9" xfId="1" applyNumberFormat="1" applyFont="1" applyFill="1" applyBorder="1" applyAlignment="1">
      <alignment horizontal="right" vertical="center"/>
    </xf>
    <xf numFmtId="0" fontId="18" fillId="0" borderId="27" xfId="0" applyFont="1" applyFill="1" applyBorder="1" applyAlignment="1">
      <alignment horizontal="distributed" vertical="center" shrinkToFit="1"/>
    </xf>
    <xf numFmtId="0" fontId="18" fillId="0" borderId="5" xfId="0" applyFont="1" applyFill="1" applyBorder="1" applyAlignment="1">
      <alignment horizontal="distributed" vertical="center" shrinkToFit="1"/>
    </xf>
    <xf numFmtId="176" fontId="18" fillId="3" borderId="5" xfId="1" applyNumberFormat="1" applyFont="1" applyFill="1" applyBorder="1" applyAlignment="1">
      <alignment horizontal="right" vertical="center"/>
    </xf>
    <xf numFmtId="0" fontId="18" fillId="0" borderId="1" xfId="0" applyFont="1" applyFill="1" applyBorder="1" applyAlignment="1">
      <alignment horizontal="distributed" vertical="center"/>
    </xf>
    <xf numFmtId="0" fontId="18" fillId="0" borderId="6" xfId="0" applyFont="1" applyFill="1" applyBorder="1" applyAlignment="1">
      <alignment horizontal="distributed" vertical="center"/>
    </xf>
    <xf numFmtId="176" fontId="18" fillId="3" borderId="6" xfId="1" applyNumberFormat="1" applyFont="1" applyFill="1" applyBorder="1" applyAlignment="1">
      <alignment horizontal="right" vertical="center"/>
    </xf>
    <xf numFmtId="176" fontId="18" fillId="3" borderId="10" xfId="1" applyNumberFormat="1" applyFont="1" applyFill="1" applyBorder="1" applyAlignment="1">
      <alignment horizontal="right" vertical="center"/>
    </xf>
    <xf numFmtId="0" fontId="19" fillId="2" borderId="25" xfId="0" applyFont="1" applyFill="1" applyBorder="1" applyAlignment="1">
      <alignment horizontal="distributed" vertical="center" wrapText="1" shrinkToFit="1"/>
    </xf>
    <xf numFmtId="0" fontId="19" fillId="2" borderId="84" xfId="0" applyFont="1" applyFill="1" applyBorder="1" applyAlignment="1">
      <alignment horizontal="distributed" vertical="center" shrinkToFit="1"/>
    </xf>
    <xf numFmtId="0" fontId="19" fillId="2" borderId="38" xfId="0" applyFont="1" applyFill="1" applyBorder="1" applyAlignment="1">
      <alignment horizontal="distributed" vertical="center" shrinkToFit="1"/>
    </xf>
    <xf numFmtId="0" fontId="19" fillId="2" borderId="67" xfId="0" applyFont="1" applyFill="1" applyBorder="1" applyAlignment="1">
      <alignment horizontal="distributed" vertical="center" shrinkToFit="1"/>
    </xf>
    <xf numFmtId="0" fontId="19" fillId="2" borderId="19"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25" xfId="0" applyFont="1" applyFill="1" applyBorder="1" applyAlignment="1">
      <alignment horizontal="distributed" vertical="center"/>
    </xf>
    <xf numFmtId="0" fontId="19" fillId="2" borderId="37" xfId="0" applyFont="1" applyFill="1" applyBorder="1" applyAlignment="1">
      <alignment horizontal="distributed" vertical="center"/>
    </xf>
    <xf numFmtId="0" fontId="19" fillId="2" borderId="22" xfId="0" applyFont="1" applyFill="1" applyBorder="1" applyAlignment="1">
      <alignment horizontal="distributed" vertical="center"/>
    </xf>
    <xf numFmtId="0" fontId="19" fillId="2" borderId="38" xfId="0" applyFont="1" applyFill="1" applyBorder="1" applyAlignment="1">
      <alignment horizontal="distributed" vertical="center"/>
    </xf>
    <xf numFmtId="0" fontId="19" fillId="2" borderId="46" xfId="0" applyFont="1" applyFill="1" applyBorder="1" applyAlignment="1">
      <alignment horizontal="distributed" vertical="center" wrapText="1"/>
    </xf>
    <xf numFmtId="0" fontId="19" fillId="2" borderId="46" xfId="0" applyFont="1" applyFill="1" applyBorder="1" applyAlignment="1">
      <alignment horizontal="distributed" vertical="center"/>
    </xf>
    <xf numFmtId="0" fontId="18" fillId="3" borderId="45" xfId="0" applyFont="1" applyFill="1" applyBorder="1" applyAlignment="1">
      <alignment horizontal="center" vertical="center" shrinkToFit="1"/>
    </xf>
    <xf numFmtId="0" fontId="18" fillId="3" borderId="46"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24" fillId="0" borderId="0" xfId="0" applyFont="1" applyFill="1" applyAlignment="1">
      <alignment horizontal="center" vertical="center"/>
    </xf>
    <xf numFmtId="0" fontId="25" fillId="2" borderId="35" xfId="0" applyFont="1" applyFill="1" applyBorder="1" applyAlignment="1">
      <alignment horizontal="center" vertical="center" textRotation="255" shrinkToFit="1"/>
    </xf>
    <xf numFmtId="0" fontId="25" fillId="2" borderId="3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12" xfId="0" applyFont="1" applyFill="1" applyBorder="1" applyAlignment="1">
      <alignment horizontal="center" vertical="center" textRotation="255" shrinkToFit="1"/>
    </xf>
    <xf numFmtId="0" fontId="77" fillId="9" borderId="29" xfId="0" applyFont="1" applyFill="1" applyBorder="1" applyAlignment="1">
      <alignment horizontal="left" vertical="center" wrapText="1"/>
    </xf>
    <xf numFmtId="0" fontId="77" fillId="9" borderId="30" xfId="0" applyFont="1" applyFill="1" applyBorder="1" applyAlignment="1">
      <alignment horizontal="left" vertical="center" wrapText="1"/>
    </xf>
    <xf numFmtId="0" fontId="77" fillId="9" borderId="28"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2" borderId="68" xfId="0" applyFont="1" applyFill="1" applyBorder="1" applyAlignment="1">
      <alignment horizontal="distributed" vertical="center"/>
    </xf>
    <xf numFmtId="0" fontId="19" fillId="3" borderId="68" xfId="0" applyFont="1" applyFill="1" applyBorder="1" applyAlignment="1">
      <alignment horizontal="left" vertical="center"/>
    </xf>
    <xf numFmtId="0" fontId="19" fillId="3" borderId="61" xfId="0" applyFont="1" applyFill="1" applyBorder="1" applyAlignment="1">
      <alignment horizontal="left" vertical="center"/>
    </xf>
    <xf numFmtId="0" fontId="19" fillId="2" borderId="60" xfId="0" applyFont="1" applyFill="1" applyBorder="1" applyAlignment="1">
      <alignment horizontal="distributed" vertical="center"/>
    </xf>
    <xf numFmtId="0" fontId="18" fillId="3" borderId="41" xfId="0" applyFont="1" applyFill="1" applyBorder="1" applyAlignment="1">
      <alignment horizontal="left" vertical="center"/>
    </xf>
    <xf numFmtId="0" fontId="18" fillId="3" borderId="42" xfId="0" applyFont="1" applyFill="1" applyBorder="1" applyAlignment="1">
      <alignment horizontal="left" vertical="center"/>
    </xf>
    <xf numFmtId="0" fontId="18" fillId="3" borderId="48" xfId="0" applyFont="1" applyFill="1" applyBorder="1" applyAlignment="1">
      <alignment horizontal="left" vertical="center"/>
    </xf>
    <xf numFmtId="0" fontId="17" fillId="3" borderId="22" xfId="0" applyFont="1" applyFill="1" applyBorder="1" applyAlignment="1">
      <alignment vertical="center"/>
    </xf>
    <xf numFmtId="0" fontId="17" fillId="3" borderId="22" xfId="0" applyFont="1" applyFill="1" applyBorder="1" applyAlignment="1">
      <alignment horizontal="center" vertical="center"/>
    </xf>
    <xf numFmtId="0" fontId="0" fillId="0" borderId="22" xfId="0" applyFont="1" applyBorder="1" applyAlignment="1">
      <alignment vertical="center"/>
    </xf>
    <xf numFmtId="0" fontId="25" fillId="2" borderId="35" xfId="0" applyFont="1" applyFill="1" applyBorder="1" applyAlignment="1">
      <alignment vertical="center" textRotation="255"/>
    </xf>
    <xf numFmtId="0" fontId="25" fillId="2" borderId="36" xfId="0" applyFont="1" applyFill="1" applyBorder="1" applyAlignment="1">
      <alignment vertical="center" textRotation="255"/>
    </xf>
    <xf numFmtId="0" fontId="25" fillId="2" borderId="32" xfId="0" applyFont="1" applyFill="1" applyBorder="1" applyAlignment="1">
      <alignment vertical="center" textRotation="255"/>
    </xf>
    <xf numFmtId="0" fontId="25" fillId="2" borderId="33" xfId="0" applyFont="1" applyFill="1" applyBorder="1" applyAlignment="1">
      <alignment vertical="center" textRotation="255"/>
    </xf>
    <xf numFmtId="0" fontId="25" fillId="2" borderId="34" xfId="0" applyFont="1" applyFill="1" applyBorder="1" applyAlignment="1">
      <alignment vertical="center" textRotation="255"/>
    </xf>
    <xf numFmtId="0" fontId="25" fillId="2" borderId="12" xfId="0" applyFont="1" applyFill="1" applyBorder="1" applyAlignment="1">
      <alignment vertical="center" textRotation="255"/>
    </xf>
    <xf numFmtId="0" fontId="19" fillId="2" borderId="64"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8" fillId="0" borderId="45"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8" fillId="3" borderId="46" xfId="0" applyFont="1" applyFill="1" applyBorder="1" applyAlignment="1">
      <alignment horizontal="left" vertical="center" shrinkToFit="1"/>
    </xf>
    <xf numFmtId="0" fontId="18" fillId="3" borderId="47" xfId="0" applyFont="1" applyFill="1" applyBorder="1" applyAlignment="1">
      <alignment horizontal="left" vertical="center" shrinkToFit="1"/>
    </xf>
    <xf numFmtId="0" fontId="18" fillId="3" borderId="47"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7" fontId="18" fillId="3" borderId="2" xfId="0" applyNumberFormat="1" applyFont="1" applyFill="1" applyBorder="1" applyAlignment="1">
      <alignment horizontal="center" vertical="center" shrinkToFit="1"/>
    </xf>
    <xf numFmtId="177" fontId="18" fillId="3" borderId="7" xfId="0" applyNumberFormat="1" applyFont="1" applyFill="1" applyBorder="1" applyAlignment="1">
      <alignment horizontal="center" vertical="center" shrinkToFit="1"/>
    </xf>
    <xf numFmtId="40" fontId="18" fillId="3" borderId="26" xfId="1" applyNumberFormat="1" applyFont="1" applyFill="1" applyBorder="1" applyAlignment="1">
      <alignment horizontal="center" vertical="center"/>
    </xf>
    <xf numFmtId="40" fontId="18" fillId="3" borderId="2" xfId="1" applyNumberFormat="1" applyFont="1" applyFill="1" applyBorder="1" applyAlignment="1">
      <alignment horizontal="center" vertical="center"/>
    </xf>
    <xf numFmtId="0" fontId="19" fillId="2" borderId="26" xfId="0" applyFont="1" applyFill="1" applyBorder="1" applyAlignment="1">
      <alignment horizontal="distributed" vertical="center"/>
    </xf>
    <xf numFmtId="0" fontId="19" fillId="2" borderId="23" xfId="0" applyFont="1" applyFill="1" applyBorder="1" applyAlignment="1">
      <alignment horizontal="distributed" vertical="center"/>
    </xf>
    <xf numFmtId="0" fontId="18"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176" fontId="19" fillId="3" borderId="72" xfId="1" applyNumberFormat="1" applyFont="1" applyFill="1" applyBorder="1" applyAlignment="1">
      <alignment horizontal="right" vertical="center"/>
    </xf>
    <xf numFmtId="176" fontId="19" fillId="3" borderId="73" xfId="1" applyNumberFormat="1" applyFont="1" applyFill="1" applyBorder="1" applyAlignment="1">
      <alignment horizontal="right" vertical="center"/>
    </xf>
    <xf numFmtId="176" fontId="18" fillId="3" borderId="20"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176" fontId="18" fillId="3" borderId="96" xfId="1" applyNumberFormat="1" applyFont="1" applyFill="1" applyBorder="1" applyAlignment="1">
      <alignment horizontal="right" vertical="center"/>
    </xf>
    <xf numFmtId="176" fontId="18" fillId="3" borderId="98" xfId="1" applyNumberFormat="1" applyFont="1" applyFill="1" applyBorder="1" applyAlignment="1">
      <alignment horizontal="right" vertical="center"/>
    </xf>
    <xf numFmtId="0" fontId="18" fillId="0" borderId="27" xfId="0" applyFont="1" applyFill="1" applyBorder="1" applyAlignment="1">
      <alignment horizontal="distributed" vertical="center"/>
    </xf>
    <xf numFmtId="0" fontId="18" fillId="0" borderId="70" xfId="0" applyFont="1" applyFill="1" applyBorder="1" applyAlignment="1">
      <alignment horizontal="distributed" vertical="center" wrapText="1" shrinkToFit="1"/>
    </xf>
    <xf numFmtId="0" fontId="18" fillId="0" borderId="20" xfId="0" applyFont="1" applyFill="1" applyBorder="1" applyAlignment="1">
      <alignment horizontal="distributed" vertical="center" wrapText="1" shrinkToFit="1"/>
    </xf>
    <xf numFmtId="0" fontId="18" fillId="0" borderId="57" xfId="0" applyFont="1" applyFill="1" applyBorder="1" applyAlignment="1">
      <alignment horizontal="distributed" vertical="center"/>
    </xf>
    <xf numFmtId="0" fontId="18" fillId="0" borderId="93" xfId="0" applyFont="1" applyFill="1" applyBorder="1" applyAlignment="1">
      <alignment horizontal="distributed" vertical="center"/>
    </xf>
    <xf numFmtId="0" fontId="18" fillId="0" borderId="96" xfId="0" applyFont="1" applyFill="1" applyBorder="1" applyAlignment="1">
      <alignment horizontal="distributed" vertical="center"/>
    </xf>
    <xf numFmtId="0" fontId="18" fillId="0" borderId="97" xfId="0" applyFont="1" applyFill="1" applyBorder="1" applyAlignment="1">
      <alignment horizontal="distributed" vertical="center"/>
    </xf>
    <xf numFmtId="0" fontId="18" fillId="0" borderId="0" xfId="0" applyFont="1" applyFill="1" applyBorder="1" applyAlignment="1">
      <alignment horizontal="distributed" vertical="center"/>
    </xf>
    <xf numFmtId="0" fontId="22" fillId="3" borderId="69" xfId="0" applyFont="1" applyFill="1" applyBorder="1" applyAlignment="1">
      <alignment horizontal="center" vertical="center"/>
    </xf>
    <xf numFmtId="0" fontId="22" fillId="3" borderId="5" xfId="0" applyFont="1" applyFill="1" applyBorder="1" applyAlignment="1">
      <alignment horizontal="center" vertical="center"/>
    </xf>
    <xf numFmtId="0" fontId="18" fillId="0" borderId="52" xfId="0" applyFont="1" applyFill="1" applyBorder="1" applyAlignment="1">
      <alignment horizontal="center" vertical="center"/>
    </xf>
    <xf numFmtId="0" fontId="23" fillId="3" borderId="52" xfId="0" applyFont="1" applyFill="1" applyBorder="1" applyAlignment="1">
      <alignment horizontal="center" vertical="center" shrinkToFit="1"/>
    </xf>
    <xf numFmtId="0" fontId="20" fillId="3" borderId="85" xfId="0" applyFont="1" applyFill="1" applyBorder="1" applyAlignment="1">
      <alignment horizontal="left" vertical="center"/>
    </xf>
    <xf numFmtId="0" fontId="20" fillId="3" borderId="82" xfId="0" applyFont="1" applyFill="1" applyBorder="1" applyAlignment="1">
      <alignment horizontal="left"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176" fontId="19" fillId="3" borderId="81" xfId="1" applyNumberFormat="1" applyFont="1" applyFill="1" applyBorder="1" applyAlignment="1">
      <alignment horizontal="right" vertical="center"/>
    </xf>
    <xf numFmtId="0" fontId="17" fillId="0" borderId="54" xfId="0" applyFont="1" applyFill="1" applyBorder="1" applyAlignment="1">
      <alignment horizontal="center" vertical="center" wrapText="1"/>
    </xf>
    <xf numFmtId="0" fontId="19" fillId="2" borderId="19" xfId="0" applyFont="1" applyFill="1" applyBorder="1" applyAlignment="1">
      <alignment horizontal="distributed" vertical="center" wrapText="1"/>
    </xf>
    <xf numFmtId="0" fontId="19" fillId="2" borderId="4" xfId="0" applyFont="1" applyFill="1" applyBorder="1" applyAlignment="1">
      <alignment horizontal="distributed" vertical="center" wrapText="1"/>
    </xf>
    <xf numFmtId="0" fontId="19" fillId="2" borderId="25" xfId="0" applyFont="1" applyFill="1" applyBorder="1" applyAlignment="1">
      <alignment horizontal="distributed" vertical="center" wrapText="1"/>
    </xf>
    <xf numFmtId="0" fontId="19" fillId="2" borderId="1" xfId="0" applyFont="1" applyFill="1" applyBorder="1" applyAlignment="1">
      <alignment horizontal="distributed" vertical="center" wrapText="1"/>
    </xf>
    <xf numFmtId="0" fontId="19" fillId="2" borderId="0"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19" fillId="2" borderId="37"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19" fillId="2" borderId="38" xfId="0" applyFont="1" applyFill="1" applyBorder="1" applyAlignment="1">
      <alignment horizontal="distributed" vertical="center" wrapText="1"/>
    </xf>
    <xf numFmtId="0" fontId="18" fillId="0" borderId="19" xfId="0" applyFont="1" applyFill="1" applyBorder="1" applyAlignment="1">
      <alignment horizontal="distributed" vertical="center" shrinkToFit="1"/>
    </xf>
    <xf numFmtId="0" fontId="18" fillId="0" borderId="40" xfId="0" applyFont="1" applyFill="1" applyBorder="1" applyAlignment="1">
      <alignment horizontal="distributed" vertical="center" shrinkToFit="1"/>
    </xf>
    <xf numFmtId="176" fontId="18" fillId="3" borderId="40" xfId="1" applyNumberFormat="1" applyFont="1" applyFill="1" applyBorder="1" applyAlignment="1">
      <alignment horizontal="right" vertical="center"/>
    </xf>
    <xf numFmtId="176" fontId="18" fillId="3" borderId="3" xfId="1" applyNumberFormat="1" applyFont="1" applyFill="1" applyBorder="1" applyAlignment="1">
      <alignment horizontal="right" vertical="center"/>
    </xf>
    <xf numFmtId="0" fontId="18" fillId="0" borderId="19" xfId="0" applyFont="1" applyFill="1" applyBorder="1" applyAlignment="1">
      <alignment horizontal="distributed" vertical="center"/>
    </xf>
    <xf numFmtId="0" fontId="18" fillId="0" borderId="4" xfId="0" applyFont="1" applyFill="1" applyBorder="1" applyAlignment="1">
      <alignment horizontal="distributed" vertical="center"/>
    </xf>
    <xf numFmtId="0" fontId="17" fillId="0" borderId="27" xfId="0" applyFont="1" applyFill="1" applyBorder="1" applyAlignment="1">
      <alignment horizontal="distributed" vertical="center" wrapText="1" shrinkToFit="1"/>
    </xf>
    <xf numFmtId="0" fontId="22" fillId="3" borderId="5" xfId="1" applyNumberFormat="1" applyFont="1" applyFill="1" applyBorder="1" applyAlignment="1">
      <alignment horizontal="center" vertical="center"/>
    </xf>
    <xf numFmtId="0" fontId="22" fillId="3" borderId="69" xfId="1" applyNumberFormat="1" applyFont="1" applyFill="1" applyBorder="1" applyAlignment="1">
      <alignment horizontal="center" vertical="center"/>
    </xf>
    <xf numFmtId="0" fontId="21" fillId="0" borderId="5" xfId="0" applyFont="1" applyFill="1" applyBorder="1" applyAlignment="1">
      <alignment horizontal="distributed" vertical="center" shrinkToFit="1"/>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0" fontId="17" fillId="3" borderId="54" xfId="0" applyFont="1" applyFill="1" applyBorder="1" applyAlignment="1">
      <alignment horizontal="center" vertical="center"/>
    </xf>
    <xf numFmtId="38" fontId="17" fillId="3" borderId="54" xfId="1" applyFont="1" applyFill="1" applyBorder="1" applyAlignment="1">
      <alignment horizontal="center" vertical="center"/>
    </xf>
    <xf numFmtId="0" fontId="17" fillId="3" borderId="13" xfId="0" applyFont="1" applyFill="1" applyBorder="1" applyAlignment="1">
      <alignment horizontal="center" vertical="center"/>
    </xf>
    <xf numFmtId="38" fontId="17" fillId="3" borderId="13" xfId="1" applyFont="1" applyFill="1" applyBorder="1" applyAlignment="1">
      <alignment horizontal="center" vertical="center"/>
    </xf>
    <xf numFmtId="0" fontId="25" fillId="2" borderId="35"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32" xfId="0" applyFont="1" applyFill="1" applyBorder="1" applyAlignment="1">
      <alignment horizontal="center" vertical="center" textRotation="255" wrapText="1"/>
    </xf>
    <xf numFmtId="0" fontId="25" fillId="2" borderId="33" xfId="0" applyFont="1" applyFill="1" applyBorder="1" applyAlignment="1">
      <alignment horizontal="center" vertical="center" textRotation="255" wrapText="1"/>
    </xf>
    <xf numFmtId="0" fontId="25" fillId="2" borderId="34" xfId="0" applyFont="1" applyFill="1" applyBorder="1" applyAlignment="1">
      <alignment horizontal="center" vertical="center" textRotation="255" wrapText="1"/>
    </xf>
    <xf numFmtId="0" fontId="25" fillId="2" borderId="12" xfId="0" applyFont="1" applyFill="1" applyBorder="1" applyAlignment="1">
      <alignment horizontal="center" vertical="center" textRotation="255" wrapText="1"/>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8" fillId="0" borderId="99" xfId="0" applyFont="1" applyFill="1" applyBorder="1" applyAlignment="1">
      <alignment horizontal="distributed" vertical="center" wrapText="1"/>
    </xf>
    <xf numFmtId="0" fontId="18" fillId="0" borderId="100" xfId="0" applyFont="1" applyFill="1" applyBorder="1" applyAlignment="1">
      <alignment horizontal="distributed" vertical="center" wrapText="1"/>
    </xf>
    <xf numFmtId="0" fontId="18" fillId="3" borderId="90"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0" borderId="9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176" fontId="18" fillId="3" borderId="90"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0" fontId="17" fillId="3" borderId="75" xfId="0" applyFont="1" applyFill="1" applyBorder="1" applyAlignment="1">
      <alignment horizontal="left" vertical="center"/>
    </xf>
    <xf numFmtId="0" fontId="17" fillId="3" borderId="87" xfId="0" applyFont="1" applyFill="1" applyBorder="1" applyAlignment="1">
      <alignment horizontal="left" vertical="center"/>
    </xf>
    <xf numFmtId="0" fontId="17" fillId="3" borderId="76" xfId="0" applyFont="1" applyFill="1" applyBorder="1" applyAlignment="1">
      <alignment horizontal="left" vertical="top" wrapText="1"/>
    </xf>
    <xf numFmtId="0" fontId="17" fillId="3" borderId="77" xfId="0" applyFont="1" applyFill="1" applyBorder="1" applyAlignment="1">
      <alignment horizontal="left" vertical="top" wrapText="1"/>
    </xf>
    <xf numFmtId="0" fontId="17" fillId="3" borderId="86" xfId="0" applyFont="1" applyFill="1" applyBorder="1" applyAlignment="1">
      <alignment horizontal="left" vertical="top" wrapText="1"/>
    </xf>
    <xf numFmtId="178" fontId="18" fillId="3" borderId="91" xfId="0" applyNumberFormat="1" applyFont="1" applyFill="1" applyBorder="1" applyAlignment="1">
      <alignment horizontal="center" vertical="center" wrapText="1"/>
    </xf>
    <xf numFmtId="178" fontId="18" fillId="3" borderId="13" xfId="0" applyNumberFormat="1" applyFont="1" applyFill="1" applyBorder="1" applyAlignment="1">
      <alignment horizontal="center" vertical="center" wrapText="1"/>
    </xf>
    <xf numFmtId="178" fontId="18" fillId="3" borderId="14" xfId="0" applyNumberFormat="1" applyFont="1" applyFill="1" applyBorder="1" applyAlignment="1">
      <alignment horizontal="center" vertical="center" wrapText="1"/>
    </xf>
    <xf numFmtId="0" fontId="17" fillId="3" borderId="7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4" xfId="0" applyFont="1" applyFill="1" applyBorder="1" applyAlignment="1">
      <alignment horizontal="left" vertical="center" wrapText="1"/>
    </xf>
    <xf numFmtId="0" fontId="33" fillId="0" borderId="0" xfId="3" applyFont="1" applyAlignment="1">
      <alignment horizontal="left" vertical="center" wrapText="1"/>
    </xf>
    <xf numFmtId="0" fontId="33" fillId="0" borderId="0" xfId="3" applyFont="1" applyAlignment="1">
      <alignment horizontal="center" vertical="center"/>
    </xf>
    <xf numFmtId="0" fontId="31" fillId="0" borderId="101" xfId="3" applyFont="1" applyFill="1" applyBorder="1" applyAlignment="1">
      <alignment horizontal="left" vertical="center" wrapText="1"/>
    </xf>
    <xf numFmtId="0" fontId="31" fillId="0" borderId="78" xfId="3" applyFont="1" applyFill="1" applyBorder="1" applyAlignment="1">
      <alignment horizontal="left" vertical="center" wrapText="1"/>
    </xf>
    <xf numFmtId="0" fontId="31" fillId="0" borderId="79" xfId="3" applyFont="1" applyFill="1" applyBorder="1" applyAlignment="1">
      <alignment horizontal="left" vertical="center" wrapText="1"/>
    </xf>
    <xf numFmtId="38" fontId="14" fillId="0" borderId="67" xfId="6" applyFont="1" applyFill="1" applyBorder="1" applyAlignment="1" applyProtection="1">
      <alignment horizontal="center" vertical="center"/>
    </xf>
    <xf numFmtId="38" fontId="14" fillId="0" borderId="144" xfId="6" applyFont="1" applyFill="1" applyBorder="1" applyAlignment="1" applyProtection="1">
      <alignment horizontal="center" vertical="center"/>
    </xf>
    <xf numFmtId="38" fontId="49" fillId="0" borderId="150" xfId="6" applyFont="1" applyFill="1" applyBorder="1" applyAlignment="1" applyProtection="1">
      <alignment horizontal="center" vertical="center"/>
    </xf>
    <xf numFmtId="38" fontId="49" fillId="0" borderId="151" xfId="6" applyFont="1" applyFill="1" applyBorder="1" applyAlignment="1" applyProtection="1">
      <alignment horizontal="center" vertical="center"/>
    </xf>
    <xf numFmtId="38" fontId="49" fillId="0" borderId="152" xfId="6" applyFont="1" applyFill="1" applyBorder="1" applyAlignment="1" applyProtection="1">
      <alignment horizontal="center" vertical="center"/>
    </xf>
    <xf numFmtId="0" fontId="36" fillId="0" borderId="0" xfId="8" applyFont="1" applyAlignment="1">
      <alignment horizontal="center" vertical="center" shrinkToFit="1"/>
    </xf>
    <xf numFmtId="38" fontId="49" fillId="0" borderId="19" xfId="6" applyFont="1" applyFill="1" applyBorder="1" applyAlignment="1" applyProtection="1">
      <alignment horizontal="center" vertical="center" wrapText="1"/>
    </xf>
    <xf numFmtId="38" fontId="49" fillId="0" borderId="4" xfId="6" applyFont="1" applyFill="1" applyBorder="1" applyAlignment="1" applyProtection="1">
      <alignment horizontal="center" vertical="center"/>
    </xf>
    <xf numFmtId="38" fontId="49" fillId="0" borderId="25" xfId="6" applyFont="1" applyFill="1" applyBorder="1" applyAlignment="1" applyProtection="1">
      <alignment horizontal="center" vertical="center"/>
    </xf>
    <xf numFmtId="38" fontId="49" fillId="0" borderId="1" xfId="6" applyFont="1" applyFill="1" applyBorder="1" applyAlignment="1" applyProtection="1">
      <alignment horizontal="center" vertical="center"/>
    </xf>
    <xf numFmtId="38" fontId="49" fillId="0" borderId="0" xfId="6" applyFont="1" applyFill="1" applyBorder="1" applyAlignment="1" applyProtection="1">
      <alignment horizontal="center" vertical="center"/>
    </xf>
    <xf numFmtId="38" fontId="49" fillId="0" borderId="33" xfId="6" applyFont="1" applyFill="1" applyBorder="1" applyAlignment="1" applyProtection="1">
      <alignment horizontal="center" vertical="center"/>
    </xf>
    <xf numFmtId="38" fontId="49" fillId="0" borderId="19" xfId="6" applyFont="1" applyFill="1" applyBorder="1" applyAlignment="1" applyProtection="1">
      <alignment horizontal="center" vertical="center"/>
    </xf>
    <xf numFmtId="38" fontId="57" fillId="0" borderId="35" xfId="6" applyFont="1" applyFill="1" applyBorder="1" applyAlignment="1" applyProtection="1">
      <alignment horizontal="center" vertical="center" wrapText="1"/>
    </xf>
    <xf numFmtId="38" fontId="57" fillId="0" borderId="16" xfId="6" applyFont="1" applyFill="1" applyBorder="1" applyAlignment="1" applyProtection="1">
      <alignment horizontal="center" vertical="center" wrapText="1"/>
    </xf>
    <xf numFmtId="38" fontId="57" fillId="0" borderId="17" xfId="6" applyFont="1" applyFill="1" applyBorder="1" applyAlignment="1" applyProtection="1">
      <alignment horizontal="center" vertical="center" wrapText="1"/>
    </xf>
    <xf numFmtId="38" fontId="57" fillId="0" borderId="32" xfId="6" applyFont="1" applyFill="1" applyBorder="1" applyAlignment="1" applyProtection="1">
      <alignment horizontal="center" vertical="center" wrapText="1"/>
    </xf>
    <xf numFmtId="38" fontId="57" fillId="0" borderId="0" xfId="6" applyFont="1" applyFill="1" applyBorder="1" applyAlignment="1" applyProtection="1">
      <alignment horizontal="center" vertical="center" wrapText="1"/>
    </xf>
    <xf numFmtId="38" fontId="57" fillId="0" borderId="8" xfId="6" applyFont="1" applyFill="1" applyBorder="1" applyAlignment="1" applyProtection="1">
      <alignment horizontal="center" vertical="center" wrapText="1"/>
    </xf>
    <xf numFmtId="38" fontId="49" fillId="0" borderId="147" xfId="6" applyFont="1" applyFill="1" applyBorder="1" applyAlignment="1" applyProtection="1">
      <alignment vertical="center"/>
    </xf>
    <xf numFmtId="38" fontId="57" fillId="0" borderId="147" xfId="6" applyFont="1" applyFill="1" applyBorder="1" applyAlignment="1" applyProtection="1">
      <alignment horizontal="right" vertical="center" shrinkToFit="1"/>
    </xf>
    <xf numFmtId="38" fontId="49" fillId="0" borderId="167" xfId="6" applyFont="1" applyFill="1" applyBorder="1" applyAlignment="1" applyProtection="1">
      <alignment horizontal="center" vertical="center"/>
    </xf>
    <xf numFmtId="40" fontId="49" fillId="0" borderId="168" xfId="6" applyNumberFormat="1" applyFont="1" applyFill="1" applyBorder="1" applyAlignment="1" applyProtection="1">
      <alignment horizontal="center" vertical="center"/>
    </xf>
    <xf numFmtId="40" fontId="49" fillId="0" borderId="169" xfId="6" applyNumberFormat="1" applyFont="1" applyFill="1" applyBorder="1" applyAlignment="1" applyProtection="1">
      <alignment horizontal="center" vertical="center"/>
    </xf>
    <xf numFmtId="40" fontId="49" fillId="0" borderId="167" xfId="6" applyNumberFormat="1" applyFont="1" applyFill="1" applyBorder="1" applyAlignment="1" applyProtection="1">
      <alignment horizontal="center" vertical="center" shrinkToFit="1"/>
    </xf>
    <xf numFmtId="40" fontId="49" fillId="0" borderId="168" xfId="6" applyNumberFormat="1" applyFont="1" applyFill="1" applyBorder="1" applyAlignment="1" applyProtection="1">
      <alignment horizontal="center" vertical="center" shrinkToFit="1"/>
    </xf>
    <xf numFmtId="40" fontId="49" fillId="0" borderId="167" xfId="6" applyNumberFormat="1" applyFont="1" applyFill="1" applyBorder="1" applyAlignment="1" applyProtection="1">
      <alignment horizontal="center" vertical="center"/>
    </xf>
    <xf numFmtId="38" fontId="49" fillId="0" borderId="67" xfId="6" applyFont="1" applyFill="1" applyBorder="1" applyAlignment="1" applyProtection="1">
      <alignment horizontal="center" vertical="center"/>
    </xf>
    <xf numFmtId="38" fontId="49" fillId="0" borderId="171" xfId="6" applyFont="1" applyFill="1" applyBorder="1" applyAlignment="1" applyProtection="1">
      <alignment horizontal="center" vertical="center"/>
    </xf>
    <xf numFmtId="38" fontId="49" fillId="0" borderId="122" xfId="6" applyFont="1" applyFill="1" applyBorder="1" applyAlignment="1" applyProtection="1">
      <alignment horizontal="center" vertical="center"/>
    </xf>
    <xf numFmtId="38" fontId="49" fillId="6" borderId="173" xfId="6" applyFont="1" applyFill="1" applyBorder="1" applyAlignment="1" applyProtection="1">
      <alignment horizontal="center" vertical="center"/>
    </xf>
    <xf numFmtId="38" fontId="49" fillId="6" borderId="171" xfId="6" applyFont="1" applyFill="1" applyBorder="1" applyAlignment="1" applyProtection="1">
      <alignment horizontal="center" vertical="center"/>
    </xf>
    <xf numFmtId="38" fontId="49" fillId="0" borderId="173" xfId="6" applyFont="1" applyFill="1" applyBorder="1" applyAlignment="1" applyProtection="1">
      <alignment horizontal="center" vertical="center"/>
    </xf>
    <xf numFmtId="38" fontId="49" fillId="0" borderId="84" xfId="6" applyFont="1" applyFill="1" applyBorder="1" applyAlignment="1" applyProtection="1">
      <alignment horizontal="center" vertical="center"/>
    </xf>
    <xf numFmtId="38" fontId="49" fillId="6" borderId="161" xfId="6" applyFont="1" applyFill="1" applyBorder="1" applyAlignment="1" applyProtection="1">
      <alignment horizontal="center" vertical="center"/>
    </xf>
    <xf numFmtId="38" fontId="49" fillId="6" borderId="162" xfId="6" applyFont="1" applyFill="1" applyBorder="1" applyAlignment="1" applyProtection="1">
      <alignment horizontal="center" vertical="center"/>
    </xf>
    <xf numFmtId="38" fontId="49" fillId="6" borderId="166" xfId="6" applyFont="1" applyFill="1" applyBorder="1" applyAlignment="1" applyProtection="1">
      <alignment horizontal="center" vertical="center"/>
    </xf>
    <xf numFmtId="38" fontId="49" fillId="6" borderId="51" xfId="6" applyFont="1" applyFill="1" applyBorder="1" applyAlignment="1" applyProtection="1">
      <alignment horizontal="center" vertical="center"/>
    </xf>
    <xf numFmtId="38" fontId="49" fillId="0" borderId="161" xfId="6" applyFont="1" applyFill="1" applyBorder="1" applyAlignment="1" applyProtection="1">
      <alignment horizontal="center" vertical="center"/>
    </xf>
    <xf numFmtId="38" fontId="49" fillId="0" borderId="162" xfId="6" applyFont="1" applyFill="1" applyBorder="1" applyAlignment="1" applyProtection="1">
      <alignment horizontal="center" vertical="center"/>
    </xf>
    <xf numFmtId="38" fontId="49" fillId="0" borderId="166" xfId="6" applyFont="1" applyFill="1" applyBorder="1" applyAlignment="1" applyProtection="1">
      <alignment horizontal="center" vertical="center"/>
    </xf>
    <xf numFmtId="38" fontId="49" fillId="0" borderId="51" xfId="6" applyFont="1" applyFill="1" applyBorder="1" applyAlignment="1" applyProtection="1">
      <alignment horizontal="center" vertical="center"/>
    </xf>
    <xf numFmtId="38" fontId="49" fillId="0" borderId="163" xfId="6" applyFont="1" applyFill="1" applyBorder="1" applyAlignment="1" applyProtection="1">
      <alignment horizontal="center" vertical="center"/>
    </xf>
    <xf numFmtId="38" fontId="49" fillId="0" borderId="164" xfId="6" applyFont="1" applyFill="1" applyBorder="1" applyAlignment="1" applyProtection="1">
      <alignment horizontal="center" vertical="center"/>
    </xf>
    <xf numFmtId="38" fontId="49" fillId="0" borderId="168" xfId="6" applyFont="1" applyFill="1" applyBorder="1" applyAlignment="1" applyProtection="1">
      <alignment horizontal="center" vertical="center"/>
    </xf>
    <xf numFmtId="38" fontId="49" fillId="0" borderId="52" xfId="6" applyFont="1" applyFill="1" applyBorder="1" applyAlignment="1" applyProtection="1">
      <alignment horizontal="center" vertical="center"/>
    </xf>
    <xf numFmtId="40" fontId="49" fillId="0" borderId="52" xfId="6" applyNumberFormat="1" applyFont="1" applyFill="1" applyBorder="1" applyAlignment="1" applyProtection="1">
      <alignment horizontal="center" vertical="center"/>
    </xf>
    <xf numFmtId="38" fontId="48" fillId="0" borderId="142" xfId="6" applyFont="1" applyFill="1" applyBorder="1" applyAlignment="1" applyProtection="1">
      <alignment vertical="center"/>
    </xf>
    <xf numFmtId="0" fontId="6" fillId="0" borderId="155" xfId="7" applyFont="1" applyFill="1" applyBorder="1" applyAlignment="1" applyProtection="1">
      <alignment vertical="center"/>
    </xf>
    <xf numFmtId="40" fontId="13" fillId="5" borderId="108" xfId="6" applyNumberFormat="1" applyFont="1" applyFill="1" applyBorder="1" applyAlignment="1" applyProtection="1">
      <alignment vertical="center"/>
      <protection locked="0"/>
    </xf>
    <xf numFmtId="0" fontId="13" fillId="5" borderId="108" xfId="7" applyFont="1" applyFill="1" applyBorder="1" applyAlignment="1" applyProtection="1">
      <alignment vertical="center"/>
      <protection locked="0"/>
    </xf>
    <xf numFmtId="38" fontId="49" fillId="0" borderId="156" xfId="6" applyFont="1" applyFill="1" applyBorder="1" applyAlignment="1" applyProtection="1">
      <alignment horizontal="center" vertical="center"/>
    </xf>
    <xf numFmtId="38" fontId="49" fillId="0" borderId="157" xfId="6" applyFont="1" applyFill="1" applyBorder="1" applyAlignment="1" applyProtection="1">
      <alignment horizontal="center" vertical="center"/>
    </xf>
    <xf numFmtId="38" fontId="49" fillId="0" borderId="158" xfId="6" applyFont="1" applyFill="1" applyBorder="1" applyAlignment="1" applyProtection="1">
      <alignment horizontal="center" vertical="center"/>
    </xf>
    <xf numFmtId="38" fontId="49" fillId="0" borderId="159" xfId="6" applyFont="1" applyFill="1" applyBorder="1" applyAlignment="1" applyProtection="1">
      <alignment horizontal="center" vertical="center"/>
    </xf>
    <xf numFmtId="38" fontId="49" fillId="0" borderId="54" xfId="6" applyFont="1" applyFill="1" applyBorder="1" applyAlignment="1" applyProtection="1">
      <alignment vertical="center"/>
    </xf>
    <xf numFmtId="38" fontId="49" fillId="0" borderId="0" xfId="6" applyFont="1" applyFill="1" applyBorder="1" applyAlignment="1" applyProtection="1">
      <alignment vertical="center"/>
    </xf>
    <xf numFmtId="38" fontId="49" fillId="0" borderId="46" xfId="6" applyFont="1" applyFill="1" applyBorder="1" applyAlignment="1" applyProtection="1">
      <alignment vertical="center"/>
    </xf>
    <xf numFmtId="0" fontId="55" fillId="0" borderId="46" xfId="8" applyFont="1" applyBorder="1" applyAlignment="1">
      <alignment vertical="center"/>
    </xf>
    <xf numFmtId="38" fontId="49" fillId="0" borderId="46" xfId="6" applyFont="1" applyFill="1" applyBorder="1" applyAlignment="1" applyProtection="1">
      <alignment vertical="center" shrinkToFit="1"/>
    </xf>
    <xf numFmtId="38" fontId="48" fillId="0" borderId="142" xfId="6" applyFont="1" applyFill="1" applyBorder="1" applyAlignment="1" applyProtection="1">
      <alignment vertical="center" wrapText="1"/>
    </xf>
    <xf numFmtId="0" fontId="38" fillId="0" borderId="144" xfId="8" applyBorder="1" applyAlignment="1">
      <alignment vertical="center"/>
    </xf>
    <xf numFmtId="38" fontId="13" fillId="5" borderId="143" xfId="6" applyFont="1" applyFill="1" applyBorder="1" applyAlignment="1" applyProtection="1">
      <alignment vertical="center"/>
      <protection locked="0"/>
    </xf>
    <xf numFmtId="0" fontId="38" fillId="0" borderId="145" xfId="8" applyFont="1" applyBorder="1" applyAlignment="1" applyProtection="1">
      <alignment vertical="center"/>
      <protection locked="0"/>
    </xf>
    <xf numFmtId="38" fontId="53" fillId="0" borderId="4" xfId="6" applyFont="1" applyFill="1" applyBorder="1" applyAlignment="1" applyProtection="1">
      <alignment horizontal="center" vertical="center" wrapText="1"/>
    </xf>
    <xf numFmtId="38" fontId="53" fillId="0" borderId="25" xfId="6" applyFont="1" applyFill="1" applyBorder="1" applyAlignment="1" applyProtection="1">
      <alignment horizontal="center" vertical="center" wrapText="1"/>
    </xf>
    <xf numFmtId="0" fontId="49" fillId="0" borderId="4" xfId="7" applyFont="1" applyFill="1" applyBorder="1" applyProtection="1"/>
    <xf numFmtId="0" fontId="49" fillId="0" borderId="25" xfId="7" applyFont="1" applyFill="1" applyBorder="1" applyProtection="1"/>
    <xf numFmtId="38" fontId="57" fillId="0" borderId="16" xfId="6" applyFont="1" applyFill="1" applyBorder="1" applyAlignment="1" applyProtection="1">
      <alignment horizontal="center" vertical="center"/>
    </xf>
    <xf numFmtId="38" fontId="57" fillId="0" borderId="17" xfId="6" applyFont="1" applyFill="1" applyBorder="1" applyAlignment="1" applyProtection="1">
      <alignment horizontal="center" vertical="center"/>
    </xf>
    <xf numFmtId="38" fontId="41" fillId="0" borderId="39" xfId="6" applyFont="1" applyFill="1" applyBorder="1" applyAlignment="1" applyProtection="1">
      <alignment horizontal="center" vertical="center" wrapText="1"/>
    </xf>
    <xf numFmtId="0" fontId="41" fillId="0" borderId="40" xfId="7" applyFont="1" applyBorder="1" applyAlignment="1" applyProtection="1">
      <alignment horizontal="center" vertical="center"/>
    </xf>
    <xf numFmtId="38" fontId="41" fillId="0" borderId="138" xfId="6" applyFont="1" applyFill="1" applyBorder="1" applyAlignment="1" applyProtection="1">
      <alignment horizontal="center" vertical="center" wrapText="1"/>
    </xf>
    <xf numFmtId="38" fontId="41" fillId="0" borderId="40" xfId="6" applyFont="1" applyFill="1" applyBorder="1" applyAlignment="1" applyProtection="1">
      <alignment horizontal="center" vertical="center" wrapText="1"/>
    </xf>
    <xf numFmtId="38" fontId="41" fillId="0" borderId="3" xfId="6" applyFont="1" applyFill="1" applyBorder="1" applyAlignment="1" applyProtection="1">
      <alignment horizontal="center" vertical="center" wrapText="1"/>
    </xf>
    <xf numFmtId="38" fontId="49" fillId="0" borderId="135" xfId="6" applyFont="1" applyFill="1" applyBorder="1" applyAlignment="1" applyProtection="1">
      <alignment horizontal="center" vertical="center"/>
    </xf>
    <xf numFmtId="38" fontId="49" fillId="0" borderId="136" xfId="6" applyFont="1" applyFill="1" applyBorder="1" applyAlignment="1" applyProtection="1">
      <alignment horizontal="center" vertical="center"/>
    </xf>
    <xf numFmtId="38" fontId="49" fillId="0" borderId="137" xfId="6" applyFont="1" applyFill="1" applyBorder="1" applyAlignment="1" applyProtection="1">
      <alignment horizontal="center" vertical="center"/>
    </xf>
    <xf numFmtId="0" fontId="49" fillId="0" borderId="135" xfId="7" applyFont="1" applyFill="1" applyBorder="1" applyAlignment="1" applyProtection="1">
      <alignment horizontal="center" vertical="center"/>
    </xf>
    <xf numFmtId="0" fontId="49" fillId="0" borderId="136" xfId="7" applyFont="1" applyFill="1" applyBorder="1" applyAlignment="1" applyProtection="1">
      <alignment horizontal="center" vertical="center"/>
    </xf>
    <xf numFmtId="0" fontId="49" fillId="0" borderId="137" xfId="7" applyFont="1" applyFill="1" applyBorder="1" applyAlignment="1" applyProtection="1">
      <alignment horizontal="center" vertical="center"/>
    </xf>
    <xf numFmtId="38" fontId="53" fillId="0" borderId="39" xfId="6" applyFont="1" applyFill="1" applyBorder="1" applyAlignment="1" applyProtection="1">
      <alignment horizontal="center" vertical="center" wrapText="1"/>
    </xf>
    <xf numFmtId="0" fontId="53" fillId="0" borderId="40" xfId="7" applyFont="1" applyBorder="1" applyAlignment="1" applyProtection="1">
      <alignment horizontal="center" vertical="center"/>
    </xf>
    <xf numFmtId="38" fontId="41" fillId="0" borderId="139" xfId="6" applyFont="1" applyFill="1" applyBorder="1" applyAlignment="1" applyProtection="1">
      <alignment horizontal="center" vertical="center" wrapText="1"/>
    </xf>
    <xf numFmtId="38" fontId="49" fillId="0" borderId="26" xfId="6" applyFont="1" applyFill="1" applyBorder="1" applyAlignment="1" applyProtection="1">
      <alignment horizontal="center" vertical="center"/>
    </xf>
    <xf numFmtId="38" fontId="49" fillId="0" borderId="2" xfId="6" applyFont="1" applyFill="1" applyBorder="1" applyAlignment="1" applyProtection="1">
      <alignment horizontal="center" vertical="center"/>
    </xf>
    <xf numFmtId="38" fontId="49" fillId="0" borderId="132" xfId="6" applyFont="1" applyFill="1" applyBorder="1" applyAlignment="1" applyProtection="1">
      <alignment horizontal="center" vertical="center"/>
    </xf>
    <xf numFmtId="38" fontId="49" fillId="0" borderId="133" xfId="6" applyFont="1" applyFill="1" applyBorder="1" applyAlignment="1" applyProtection="1">
      <alignment vertical="center"/>
    </xf>
    <xf numFmtId="38" fontId="49" fillId="0" borderId="134" xfId="6" applyFont="1" applyFill="1" applyBorder="1" applyAlignment="1" applyProtection="1">
      <alignment horizontal="right" vertical="center" shrinkToFit="1"/>
    </xf>
    <xf numFmtId="38" fontId="49" fillId="0" borderId="23" xfId="6" applyFont="1" applyFill="1" applyBorder="1" applyAlignment="1" applyProtection="1">
      <alignment horizontal="right" vertical="center" shrinkToFit="1"/>
    </xf>
    <xf numFmtId="38" fontId="49" fillId="5" borderId="46" xfId="6" applyFont="1" applyFill="1" applyBorder="1" applyAlignment="1" applyProtection="1">
      <alignment vertical="center"/>
      <protection locked="0"/>
    </xf>
    <xf numFmtId="0" fontId="49" fillId="0" borderId="46" xfId="7" applyFont="1" applyBorder="1" applyProtection="1">
      <protection locked="0"/>
    </xf>
    <xf numFmtId="38" fontId="14" fillId="0" borderId="19" xfId="6" applyFont="1" applyFill="1" applyBorder="1" applyAlignment="1" applyProtection="1">
      <alignment vertical="center" wrapText="1"/>
    </xf>
    <xf numFmtId="38" fontId="14" fillId="0" borderId="25" xfId="6" applyFont="1" applyFill="1" applyBorder="1" applyAlignment="1" applyProtection="1">
      <alignment vertical="center" wrapText="1"/>
    </xf>
    <xf numFmtId="0" fontId="14" fillId="0" borderId="1" xfId="7" applyFont="1" applyBorder="1" applyAlignment="1" applyProtection="1">
      <alignment vertical="center" wrapText="1"/>
    </xf>
    <xf numFmtId="0" fontId="14" fillId="0" borderId="33" xfId="7" applyFont="1" applyBorder="1" applyAlignment="1" applyProtection="1">
      <alignment vertical="center" wrapText="1"/>
    </xf>
    <xf numFmtId="0" fontId="14" fillId="0" borderId="37" xfId="7" applyFont="1" applyBorder="1" applyAlignment="1" applyProtection="1">
      <alignment vertical="center" wrapText="1"/>
    </xf>
    <xf numFmtId="0" fontId="14" fillId="0" borderId="38" xfId="7" applyFont="1" applyBorder="1" applyAlignment="1" applyProtection="1">
      <alignment vertical="center" wrapText="1"/>
    </xf>
    <xf numFmtId="38" fontId="49" fillId="5" borderId="27" xfId="6" applyFont="1" applyFill="1" applyBorder="1" applyAlignment="1" applyProtection="1">
      <alignment horizontal="center" vertical="center" shrinkToFit="1"/>
      <protection locked="0"/>
    </xf>
    <xf numFmtId="38" fontId="49" fillId="5" borderId="5" xfId="6" applyFont="1" applyFill="1" applyBorder="1" applyAlignment="1" applyProtection="1">
      <alignment horizontal="center" vertical="center" shrinkToFit="1"/>
      <protection locked="0"/>
    </xf>
    <xf numFmtId="38" fontId="49" fillId="5" borderId="129" xfId="6" applyFont="1" applyFill="1" applyBorder="1" applyAlignment="1" applyProtection="1">
      <alignment horizontal="center" vertical="center" shrinkToFit="1"/>
      <protection locked="0"/>
    </xf>
    <xf numFmtId="38" fontId="49" fillId="5" borderId="76" xfId="6" applyFont="1" applyFill="1" applyBorder="1" applyAlignment="1" applyProtection="1">
      <alignment vertical="center"/>
      <protection locked="0"/>
    </xf>
    <xf numFmtId="38" fontId="49" fillId="5" borderId="77" xfId="6" applyFont="1" applyFill="1" applyBorder="1" applyAlignment="1" applyProtection="1">
      <alignment vertical="center"/>
      <protection locked="0"/>
    </xf>
    <xf numFmtId="38" fontId="49" fillId="5" borderId="77" xfId="6" applyFont="1" applyFill="1" applyBorder="1" applyAlignment="1" applyProtection="1">
      <alignment horizontal="right" vertical="center" shrinkToFit="1"/>
      <protection locked="0"/>
    </xf>
    <xf numFmtId="38" fontId="49" fillId="0" borderId="77" xfId="6" applyFont="1" applyFill="1" applyBorder="1" applyAlignment="1" applyProtection="1">
      <alignment horizontal="right" vertical="center" shrinkToFit="1"/>
    </xf>
    <xf numFmtId="38" fontId="49" fillId="0" borderId="130" xfId="6" applyFont="1" applyFill="1" applyBorder="1" applyAlignment="1" applyProtection="1">
      <alignment horizontal="right" vertical="center" shrinkToFit="1"/>
    </xf>
    <xf numFmtId="38" fontId="49" fillId="5" borderId="39" xfId="6" applyFont="1" applyFill="1" applyBorder="1" applyAlignment="1" applyProtection="1">
      <alignment horizontal="center" vertical="center" shrinkToFit="1"/>
      <protection locked="0"/>
    </xf>
    <xf numFmtId="38" fontId="49" fillId="5" borderId="40" xfId="6" applyFont="1" applyFill="1" applyBorder="1" applyAlignment="1" applyProtection="1">
      <alignment horizontal="center" vertical="center" shrinkToFit="1"/>
      <protection locked="0"/>
    </xf>
    <xf numFmtId="38" fontId="49" fillId="5" borderId="3" xfId="6" applyFont="1" applyFill="1" applyBorder="1" applyAlignment="1" applyProtection="1">
      <alignment horizontal="center" vertical="center" shrinkToFit="1"/>
      <protection locked="0"/>
    </xf>
    <xf numFmtId="38" fontId="49" fillId="5" borderId="126" xfId="6" applyFont="1" applyFill="1" applyBorder="1" applyAlignment="1" applyProtection="1">
      <alignment vertical="center"/>
      <protection locked="0"/>
    </xf>
    <xf numFmtId="38" fontId="49" fillId="5" borderId="127" xfId="6" applyFont="1" applyFill="1" applyBorder="1" applyAlignment="1" applyProtection="1">
      <alignment vertical="center"/>
      <protection locked="0"/>
    </xf>
    <xf numFmtId="38" fontId="49" fillId="5" borderId="127" xfId="6" applyFont="1" applyFill="1" applyBorder="1" applyAlignment="1" applyProtection="1">
      <alignment horizontal="right" vertical="center" shrinkToFit="1"/>
      <protection locked="0"/>
    </xf>
    <xf numFmtId="38" fontId="49" fillId="0" borderId="127" xfId="6" applyFont="1" applyFill="1" applyBorder="1" applyAlignment="1" applyProtection="1">
      <alignment horizontal="right" vertical="center" shrinkToFit="1"/>
    </xf>
    <xf numFmtId="38" fontId="49" fillId="0" borderId="128" xfId="6" applyFont="1" applyFill="1" applyBorder="1" applyAlignment="1" applyProtection="1">
      <alignment horizontal="right" vertical="center" shrinkToFit="1"/>
    </xf>
    <xf numFmtId="38" fontId="49" fillId="0" borderId="19" xfId="6" applyFont="1" applyFill="1" applyBorder="1" applyAlignment="1" applyProtection="1">
      <alignment horizontal="right" vertical="center"/>
    </xf>
    <xf numFmtId="38" fontId="49" fillId="0" borderId="4" xfId="6" applyFont="1" applyFill="1" applyBorder="1" applyAlignment="1" applyProtection="1">
      <alignment horizontal="right" vertical="center"/>
    </xf>
    <xf numFmtId="38" fontId="49" fillId="0" borderId="25" xfId="6" applyFont="1" applyFill="1" applyBorder="1" applyAlignment="1" applyProtection="1">
      <alignment horizontal="right" vertical="center"/>
    </xf>
    <xf numFmtId="38" fontId="49" fillId="0" borderId="1" xfId="6" applyFont="1" applyFill="1" applyBorder="1" applyAlignment="1" applyProtection="1">
      <alignment horizontal="right" vertical="center"/>
    </xf>
    <xf numFmtId="38" fontId="49" fillId="0" borderId="0" xfId="6" applyFont="1" applyFill="1" applyBorder="1" applyAlignment="1" applyProtection="1">
      <alignment horizontal="right" vertical="center"/>
    </xf>
    <xf numFmtId="38" fontId="49" fillId="0" borderId="33" xfId="6" applyFont="1" applyFill="1" applyBorder="1" applyAlignment="1" applyProtection="1">
      <alignment horizontal="right" vertical="center"/>
    </xf>
    <xf numFmtId="38" fontId="49" fillId="0" borderId="37" xfId="6" applyFont="1" applyFill="1" applyBorder="1" applyAlignment="1" applyProtection="1">
      <alignment horizontal="right" vertical="center"/>
    </xf>
    <xf numFmtId="38" fontId="49" fillId="0" borderId="22" xfId="6" applyFont="1" applyFill="1" applyBorder="1" applyAlignment="1" applyProtection="1">
      <alignment horizontal="right" vertical="center"/>
    </xf>
    <xf numFmtId="38" fontId="49" fillId="0" borderId="38" xfId="6" applyFont="1" applyFill="1" applyBorder="1" applyAlignment="1" applyProtection="1">
      <alignment horizontal="right" vertical="center"/>
    </xf>
    <xf numFmtId="38" fontId="49" fillId="0" borderId="19" xfId="7" applyNumberFormat="1" applyFont="1" applyFill="1" applyBorder="1" applyAlignment="1" applyProtection="1">
      <alignment horizontal="right" vertical="center"/>
    </xf>
    <xf numFmtId="38" fontId="49" fillId="0" borderId="4" xfId="7" applyNumberFormat="1" applyFont="1" applyFill="1" applyBorder="1" applyAlignment="1" applyProtection="1">
      <alignment horizontal="right" vertical="center"/>
    </xf>
    <xf numFmtId="38" fontId="49" fillId="0" borderId="25" xfId="7" applyNumberFormat="1" applyFont="1" applyFill="1" applyBorder="1" applyAlignment="1" applyProtection="1">
      <alignment horizontal="right" vertical="center"/>
    </xf>
    <xf numFmtId="38" fontId="49" fillId="0" borderId="1" xfId="7" applyNumberFormat="1" applyFont="1" applyFill="1" applyBorder="1" applyAlignment="1" applyProtection="1">
      <alignment horizontal="right" vertical="center"/>
    </xf>
    <xf numFmtId="38" fontId="49" fillId="0" borderId="0" xfId="7" applyNumberFormat="1" applyFont="1" applyFill="1" applyBorder="1" applyAlignment="1" applyProtection="1">
      <alignment horizontal="right" vertical="center"/>
    </xf>
    <xf numFmtId="38" fontId="49" fillId="0" borderId="33" xfId="7" applyNumberFormat="1" applyFont="1" applyFill="1" applyBorder="1" applyAlignment="1" applyProtection="1">
      <alignment horizontal="right" vertical="center"/>
    </xf>
    <xf numFmtId="38" fontId="49" fillId="0" borderId="37" xfId="7" applyNumberFormat="1" applyFont="1" applyFill="1" applyBorder="1" applyAlignment="1" applyProtection="1">
      <alignment horizontal="right" vertical="center"/>
    </xf>
    <xf numFmtId="38" fontId="49" fillId="0" borderId="22" xfId="7" applyNumberFormat="1" applyFont="1" applyFill="1" applyBorder="1" applyAlignment="1" applyProtection="1">
      <alignment horizontal="right" vertical="center"/>
    </xf>
    <xf numFmtId="38" fontId="49" fillId="0" borderId="38" xfId="7" applyNumberFormat="1" applyFont="1" applyFill="1" applyBorder="1" applyAlignment="1" applyProtection="1">
      <alignment horizontal="right" vertical="center"/>
    </xf>
    <xf numFmtId="38" fontId="49" fillId="5" borderId="45" xfId="6" applyFont="1" applyFill="1" applyBorder="1" applyAlignment="1" applyProtection="1">
      <alignment horizontal="center" vertical="center" shrinkToFit="1"/>
      <protection locked="0"/>
    </xf>
    <xf numFmtId="38" fontId="49" fillId="5" borderId="46" xfId="6" applyFont="1" applyFill="1" applyBorder="1" applyAlignment="1" applyProtection="1">
      <alignment horizontal="center" vertical="center" shrinkToFit="1"/>
      <protection locked="0"/>
    </xf>
    <xf numFmtId="38" fontId="49" fillId="5" borderId="49" xfId="6" applyFont="1" applyFill="1" applyBorder="1" applyAlignment="1" applyProtection="1">
      <alignment horizontal="center" vertical="center" shrinkToFit="1"/>
      <protection locked="0"/>
    </xf>
    <xf numFmtId="38" fontId="49" fillId="5" borderId="74" xfId="6" applyFont="1" applyFill="1" applyBorder="1" applyAlignment="1" applyProtection="1">
      <alignment vertical="center"/>
      <protection locked="0"/>
    </xf>
    <xf numFmtId="38" fontId="49" fillId="5" borderId="75" xfId="6" applyFont="1" applyFill="1" applyBorder="1" applyAlignment="1" applyProtection="1">
      <alignment vertical="center"/>
      <protection locked="0"/>
    </xf>
    <xf numFmtId="38" fontId="49" fillId="5" borderId="75" xfId="6" applyFont="1" applyFill="1" applyBorder="1" applyAlignment="1" applyProtection="1">
      <alignment horizontal="right" vertical="center" shrinkToFit="1"/>
      <protection locked="0"/>
    </xf>
    <xf numFmtId="38" fontId="49" fillId="0" borderId="75" xfId="6" applyFont="1" applyFill="1" applyBorder="1" applyAlignment="1" applyProtection="1">
      <alignment horizontal="right" vertical="center" shrinkToFit="1"/>
    </xf>
    <xf numFmtId="38" fontId="49" fillId="0" borderId="131" xfId="6" applyFont="1" applyFill="1" applyBorder="1" applyAlignment="1" applyProtection="1">
      <alignment horizontal="right" vertical="center" shrinkToFit="1"/>
    </xf>
    <xf numFmtId="38" fontId="49" fillId="0" borderId="0" xfId="6" applyFont="1" applyFill="1" applyBorder="1" applyAlignment="1" applyProtection="1">
      <alignment horizontal="left" vertical="center" shrinkToFit="1"/>
    </xf>
    <xf numFmtId="38" fontId="49" fillId="0" borderId="37" xfId="6" applyFont="1" applyFill="1" applyBorder="1" applyAlignment="1" applyProtection="1">
      <alignment horizontal="center" vertical="center"/>
    </xf>
    <xf numFmtId="38" fontId="49" fillId="0" borderId="22" xfId="6" applyFont="1" applyFill="1" applyBorder="1" applyAlignment="1" applyProtection="1">
      <alignment horizontal="center" vertical="center"/>
    </xf>
    <xf numFmtId="38" fontId="49" fillId="0" borderId="38" xfId="6" applyFont="1" applyFill="1" applyBorder="1" applyAlignment="1" applyProtection="1">
      <alignment horizontal="center" vertical="center"/>
    </xf>
    <xf numFmtId="38" fontId="49" fillId="0" borderId="120" xfId="6" applyFont="1" applyFill="1" applyBorder="1" applyAlignment="1" applyProtection="1">
      <alignment horizontal="center" vertical="center"/>
    </xf>
    <xf numFmtId="38" fontId="49" fillId="0" borderId="121" xfId="6" applyFont="1" applyFill="1" applyBorder="1" applyAlignment="1" applyProtection="1">
      <alignment horizontal="center" vertical="center"/>
    </xf>
    <xf numFmtId="38" fontId="53" fillId="0" borderId="122" xfId="6" applyFont="1" applyFill="1" applyBorder="1" applyAlignment="1" applyProtection="1">
      <alignment horizontal="center" vertical="center" shrinkToFit="1"/>
    </xf>
    <xf numFmtId="38" fontId="53" fillId="0" borderId="123" xfId="6" applyFont="1" applyFill="1" applyBorder="1" applyAlignment="1" applyProtection="1">
      <alignment horizontal="center" vertical="center" shrinkToFit="1"/>
    </xf>
    <xf numFmtId="38" fontId="49" fillId="0" borderId="124" xfId="6" applyFont="1" applyFill="1" applyBorder="1" applyAlignment="1" applyProtection="1">
      <alignment horizontal="center" vertical="center"/>
    </xf>
    <xf numFmtId="38" fontId="49" fillId="0" borderId="125" xfId="6" applyFont="1" applyFill="1" applyBorder="1" applyAlignment="1" applyProtection="1">
      <alignment horizontal="center" vertical="center"/>
    </xf>
    <xf numFmtId="38" fontId="49" fillId="0" borderId="84" xfId="6" applyFont="1" applyFill="1" applyBorder="1" applyAlignment="1" applyProtection="1">
      <alignment vertical="center"/>
    </xf>
    <xf numFmtId="38" fontId="49" fillId="0" borderId="113" xfId="6" applyFont="1" applyFill="1" applyBorder="1" applyAlignment="1" applyProtection="1">
      <alignment vertical="center"/>
    </xf>
    <xf numFmtId="38" fontId="49" fillId="0" borderId="114" xfId="6" applyFont="1" applyFill="1" applyBorder="1" applyAlignment="1" applyProtection="1">
      <alignment horizontal="center" vertical="center"/>
    </xf>
    <xf numFmtId="38" fontId="49" fillId="0" borderId="115" xfId="6" applyFont="1" applyFill="1" applyBorder="1" applyAlignment="1" applyProtection="1">
      <alignment horizontal="center" vertical="center"/>
    </xf>
    <xf numFmtId="38" fontId="14" fillId="0" borderId="102" xfId="6" applyFont="1" applyFill="1" applyBorder="1" applyAlignment="1" applyProtection="1">
      <alignment horizontal="right"/>
    </xf>
    <xf numFmtId="38" fontId="14" fillId="0" borderId="103" xfId="6" applyFont="1" applyFill="1" applyBorder="1" applyAlignment="1" applyProtection="1">
      <alignment horizontal="right"/>
    </xf>
    <xf numFmtId="38" fontId="14" fillId="0" borderId="104" xfId="6" applyFont="1" applyFill="1" applyBorder="1" applyAlignment="1" applyProtection="1">
      <alignment horizontal="right"/>
    </xf>
    <xf numFmtId="38" fontId="49" fillId="0" borderId="116" xfId="6" applyFont="1" applyFill="1" applyBorder="1" applyAlignment="1" applyProtection="1">
      <alignment vertical="center"/>
    </xf>
    <xf numFmtId="38" fontId="49" fillId="0" borderId="117" xfId="6" applyFont="1" applyFill="1" applyBorder="1" applyAlignment="1" applyProtection="1">
      <alignment vertical="center"/>
    </xf>
    <xf numFmtId="38" fontId="49" fillId="0" borderId="118" xfId="6" applyFont="1" applyFill="1" applyBorder="1" applyAlignment="1" applyProtection="1">
      <alignment vertical="center"/>
    </xf>
    <xf numFmtId="38" fontId="49" fillId="0" borderId="119" xfId="6" applyFont="1" applyFill="1" applyBorder="1" applyAlignment="1" applyProtection="1">
      <alignment vertical="center"/>
    </xf>
    <xf numFmtId="38" fontId="49" fillId="0" borderId="111" xfId="6" applyFont="1" applyFill="1" applyBorder="1" applyAlignment="1" applyProtection="1">
      <alignment vertical="center"/>
    </xf>
    <xf numFmtId="38" fontId="49" fillId="0" borderId="112" xfId="6" applyFont="1" applyFill="1" applyBorder="1" applyAlignment="1" applyProtection="1">
      <alignment vertical="center"/>
    </xf>
    <xf numFmtId="38" fontId="49" fillId="0" borderId="68" xfId="6" applyFont="1" applyFill="1" applyBorder="1" applyAlignment="1" applyProtection="1">
      <alignment vertical="center"/>
    </xf>
    <xf numFmtId="38" fontId="49" fillId="0" borderId="26" xfId="6" applyFont="1" applyFill="1" applyBorder="1" applyAlignment="1" applyProtection="1">
      <alignment horizontal="right" vertical="center"/>
    </xf>
    <xf numFmtId="38" fontId="49" fillId="0" borderId="2" xfId="6" applyFont="1" applyFill="1" applyBorder="1" applyAlignment="1" applyProtection="1">
      <alignment horizontal="right" vertical="center"/>
    </xf>
    <xf numFmtId="38" fontId="49" fillId="0" borderId="23" xfId="6" applyFont="1" applyFill="1" applyBorder="1" applyAlignment="1" applyProtection="1">
      <alignment horizontal="right" vertical="center"/>
    </xf>
    <xf numFmtId="38" fontId="39" fillId="0" borderId="110" xfId="6" applyFont="1" applyBorder="1" applyAlignment="1" applyProtection="1">
      <alignment horizontal="center"/>
    </xf>
    <xf numFmtId="38" fontId="39" fillId="0" borderId="4" xfId="6" applyFont="1" applyBorder="1" applyAlignment="1" applyProtection="1">
      <alignment horizontal="center"/>
    </xf>
    <xf numFmtId="38" fontId="39" fillId="0" borderId="9" xfId="6" applyFont="1" applyBorder="1" applyAlignment="1" applyProtection="1">
      <alignment horizontal="center"/>
    </xf>
    <xf numFmtId="38" fontId="39" fillId="0" borderId="32" xfId="6" applyFont="1" applyBorder="1" applyAlignment="1" applyProtection="1">
      <alignment horizontal="center"/>
    </xf>
    <xf numFmtId="38" fontId="39" fillId="0" borderId="0" xfId="6" applyFont="1" applyBorder="1" applyAlignment="1" applyProtection="1">
      <alignment horizontal="center"/>
    </xf>
    <xf numFmtId="38" fontId="39" fillId="0" borderId="8" xfId="6" applyFont="1" applyBorder="1" applyAlignment="1" applyProtection="1">
      <alignment horizontal="center"/>
    </xf>
    <xf numFmtId="38" fontId="39" fillId="0" borderId="34" xfId="6" applyFont="1" applyBorder="1" applyAlignment="1" applyProtection="1">
      <alignment horizontal="center"/>
    </xf>
    <xf numFmtId="38" fontId="39" fillId="0" borderId="13" xfId="6" applyFont="1" applyBorder="1" applyAlignment="1" applyProtection="1">
      <alignment horizontal="center"/>
    </xf>
    <xf numFmtId="38" fontId="39" fillId="0" borderId="14" xfId="6" applyFont="1" applyBorder="1" applyAlignment="1" applyProtection="1">
      <alignment horizontal="center"/>
    </xf>
    <xf numFmtId="38" fontId="44" fillId="0" borderId="0" xfId="6" applyFont="1" applyFill="1" applyBorder="1" applyAlignment="1" applyProtection="1">
      <alignment horizontal="center" vertical="center"/>
    </xf>
    <xf numFmtId="0" fontId="44" fillId="0" borderId="0" xfId="7" applyFont="1" applyFill="1" applyBorder="1" applyAlignment="1" applyProtection="1">
      <alignment vertical="center"/>
    </xf>
    <xf numFmtId="38" fontId="46" fillId="0" borderId="0" xfId="6" applyFont="1" applyFill="1" applyBorder="1" applyAlignment="1">
      <alignment horizontal="distributed" vertical="center"/>
    </xf>
    <xf numFmtId="38" fontId="44" fillId="0" borderId="0" xfId="6" applyFont="1" applyFill="1" applyBorder="1" applyAlignment="1">
      <alignment horizontal="center" vertical="center" shrinkToFit="1"/>
    </xf>
    <xf numFmtId="0" fontId="44" fillId="0" borderId="0" xfId="5" applyFont="1" applyBorder="1" applyAlignment="1">
      <alignment horizontal="center" vertical="center" shrinkToFit="1"/>
    </xf>
    <xf numFmtId="56" fontId="81" fillId="0" borderId="0" xfId="11" applyNumberFormat="1" applyAlignment="1">
      <alignment horizontal="left" vertical="center" shrinkToFit="1"/>
    </xf>
    <xf numFmtId="38" fontId="47" fillId="4" borderId="103" xfId="6" applyFont="1" applyFill="1" applyBorder="1" applyAlignment="1" applyProtection="1">
      <alignment vertical="center" wrapText="1"/>
    </xf>
    <xf numFmtId="0" fontId="47" fillId="0" borderId="0" xfId="7" applyFont="1" applyAlignment="1" applyProtection="1">
      <alignment vertical="center" wrapText="1"/>
    </xf>
    <xf numFmtId="38" fontId="49" fillId="0" borderId="23" xfId="6" applyFont="1" applyFill="1" applyBorder="1" applyAlignment="1" applyProtection="1">
      <alignment horizontal="center" vertical="center"/>
    </xf>
    <xf numFmtId="38" fontId="13" fillId="0" borderId="19" xfId="6" applyFont="1" applyFill="1" applyBorder="1" applyAlignment="1" applyProtection="1">
      <alignment horizontal="center" vertical="center" wrapText="1"/>
    </xf>
    <xf numFmtId="38" fontId="13" fillId="0" borderId="4" xfId="6" applyFont="1" applyFill="1" applyBorder="1" applyAlignment="1" applyProtection="1">
      <alignment horizontal="center" vertical="center"/>
    </xf>
    <xf numFmtId="38" fontId="13" fillId="0" borderId="25" xfId="6" applyFont="1" applyFill="1" applyBorder="1" applyAlignment="1" applyProtection="1">
      <alignment horizontal="center" vertical="center"/>
    </xf>
    <xf numFmtId="38" fontId="50" fillId="0" borderId="35" xfId="6" applyFont="1" applyFill="1" applyBorder="1" applyAlignment="1" applyProtection="1">
      <alignment horizontal="center" vertical="center" wrapText="1"/>
    </xf>
    <xf numFmtId="38" fontId="50" fillId="0" borderId="16" xfId="6" applyFont="1" applyFill="1" applyBorder="1" applyAlignment="1" applyProtection="1">
      <alignment horizontal="center" vertical="center" wrapText="1"/>
    </xf>
    <xf numFmtId="38" fontId="50" fillId="0" borderId="17" xfId="6" applyFont="1" applyFill="1" applyBorder="1" applyAlignment="1" applyProtection="1">
      <alignment horizontal="center" vertical="center" wrapText="1"/>
    </xf>
    <xf numFmtId="0" fontId="51" fillId="0" borderId="109" xfId="7" applyFont="1" applyBorder="1" applyAlignment="1" applyProtection="1">
      <alignment wrapText="1"/>
    </xf>
    <xf numFmtId="0" fontId="51" fillId="0" borderId="22" xfId="7" applyFont="1" applyBorder="1" applyAlignment="1" applyProtection="1">
      <alignment wrapText="1"/>
    </xf>
    <xf numFmtId="0" fontId="51" fillId="0" borderId="44" xfId="7" applyFont="1" applyBorder="1" applyAlignment="1" applyProtection="1">
      <alignment wrapText="1"/>
    </xf>
    <xf numFmtId="38" fontId="41" fillId="0" borderId="0" xfId="6" applyFont="1" applyFill="1" applyBorder="1" applyAlignment="1">
      <alignment horizontal="distributed" vertical="center"/>
    </xf>
    <xf numFmtId="0" fontId="42" fillId="0" borderId="0" xfId="6" applyNumberFormat="1" applyFont="1" applyFill="1" applyBorder="1" applyAlignment="1">
      <alignment horizontal="center" vertical="center" shrinkToFit="1"/>
    </xf>
    <xf numFmtId="0" fontId="42" fillId="0" borderId="0" xfId="5" applyNumberFormat="1" applyFont="1" applyBorder="1" applyAlignment="1">
      <alignment horizontal="center" vertical="center" shrinkToFit="1"/>
    </xf>
    <xf numFmtId="38" fontId="43" fillId="4" borderId="102" xfId="6" applyFont="1" applyFill="1" applyBorder="1" applyAlignment="1" applyProtection="1">
      <alignment horizontal="distributed" vertical="center" wrapText="1"/>
    </xf>
    <xf numFmtId="0" fontId="13" fillId="0" borderId="103" xfId="7" applyBorder="1" applyAlignment="1" applyProtection="1">
      <alignment vertical="center"/>
    </xf>
    <xf numFmtId="0" fontId="13" fillId="0" borderId="104" xfId="7" applyBorder="1" applyAlignment="1" applyProtection="1">
      <alignment vertical="center"/>
    </xf>
    <xf numFmtId="0" fontId="13" fillId="0" borderId="105" xfId="7" applyBorder="1" applyAlignment="1" applyProtection="1">
      <alignment vertical="center"/>
    </xf>
    <xf numFmtId="0" fontId="13" fillId="0" borderId="106" xfId="7" applyBorder="1" applyAlignment="1" applyProtection="1">
      <alignment vertical="center"/>
    </xf>
    <xf numFmtId="0" fontId="13" fillId="0" borderId="107" xfId="7" applyBorder="1" applyAlignment="1" applyProtection="1">
      <alignment vertical="center"/>
    </xf>
    <xf numFmtId="38" fontId="42" fillId="0" borderId="0" xfId="6" applyFont="1" applyFill="1" applyBorder="1" applyAlignment="1">
      <alignment horizontal="center" vertical="center" shrinkToFit="1"/>
    </xf>
    <xf numFmtId="0" fontId="42" fillId="0" borderId="0" xfId="5" applyFont="1" applyBorder="1" applyAlignment="1">
      <alignment horizontal="center" vertical="center" shrinkToFit="1"/>
    </xf>
    <xf numFmtId="0" fontId="14" fillId="0" borderId="19" xfId="9" applyFont="1" applyFill="1" applyBorder="1" applyAlignment="1" applyProtection="1">
      <alignment horizontal="center" vertical="center" wrapText="1"/>
    </xf>
    <xf numFmtId="0" fontId="14" fillId="0" borderId="4" xfId="9" applyFont="1" applyFill="1" applyBorder="1" applyAlignment="1" applyProtection="1">
      <alignment horizontal="center" vertical="center" wrapText="1"/>
    </xf>
    <xf numFmtId="0" fontId="13" fillId="0" borderId="4" xfId="9" applyFill="1" applyBorder="1" applyAlignment="1" applyProtection="1">
      <alignment horizontal="center" vertical="center" wrapText="1"/>
    </xf>
    <xf numFmtId="0" fontId="13" fillId="0" borderId="25" xfId="9" applyFill="1" applyBorder="1" applyAlignment="1" applyProtection="1">
      <alignment horizontal="center" vertical="center" wrapText="1"/>
    </xf>
    <xf numFmtId="0" fontId="14" fillId="0" borderId="37" xfId="9" applyFont="1" applyFill="1" applyBorder="1" applyAlignment="1" applyProtection="1">
      <alignment horizontal="center" vertical="center" wrapText="1"/>
    </xf>
    <xf numFmtId="0" fontId="14" fillId="0" borderId="22" xfId="9" applyFont="1" applyFill="1" applyBorder="1" applyAlignment="1" applyProtection="1">
      <alignment horizontal="center" vertical="center" wrapText="1"/>
    </xf>
    <xf numFmtId="0" fontId="13" fillId="0" borderId="22" xfId="9" applyFill="1" applyBorder="1" applyAlignment="1" applyProtection="1">
      <alignment horizontal="center" vertical="center" wrapText="1"/>
    </xf>
    <xf numFmtId="0" fontId="13" fillId="0" borderId="38" xfId="9" applyFill="1" applyBorder="1" applyAlignment="1" applyProtection="1">
      <alignment horizontal="center" vertical="center" wrapText="1"/>
    </xf>
    <xf numFmtId="0" fontId="14" fillId="0" borderId="26" xfId="9" applyFont="1" applyFill="1" applyBorder="1" applyAlignment="1" applyProtection="1">
      <alignment horizontal="center" vertical="center" wrapText="1"/>
    </xf>
    <xf numFmtId="0" fontId="13" fillId="0" borderId="23" xfId="9" applyFill="1" applyBorder="1" applyAlignment="1" applyProtection="1">
      <alignment vertical="center" wrapText="1"/>
    </xf>
    <xf numFmtId="38" fontId="68" fillId="0" borderId="26" xfId="10" applyFont="1" applyFill="1" applyBorder="1" applyAlignment="1" applyProtection="1">
      <alignment horizontal="right" vertical="center" wrapText="1"/>
    </xf>
    <xf numFmtId="0" fontId="13" fillId="0" borderId="174" xfId="9" applyFill="1" applyBorder="1" applyAlignment="1">
      <alignment vertical="center" wrapText="1"/>
    </xf>
    <xf numFmtId="38" fontId="53" fillId="0" borderId="19" xfId="10" applyFont="1" applyFill="1" applyBorder="1" applyAlignment="1" applyProtection="1">
      <alignment horizontal="center" wrapText="1"/>
    </xf>
    <xf numFmtId="0" fontId="13" fillId="0" borderId="114" xfId="9" applyFill="1" applyBorder="1" applyAlignment="1">
      <alignment wrapText="1"/>
    </xf>
    <xf numFmtId="0" fontId="13" fillId="0" borderId="1" xfId="9" applyFill="1" applyBorder="1" applyAlignment="1">
      <alignment wrapText="1"/>
    </xf>
    <xf numFmtId="0" fontId="13" fillId="0" borderId="177" xfId="9" applyFill="1" applyBorder="1" applyAlignment="1">
      <alignment wrapText="1"/>
    </xf>
    <xf numFmtId="38" fontId="69" fillId="0" borderId="185" xfId="10" applyFont="1" applyFill="1" applyBorder="1" applyAlignment="1" applyProtection="1">
      <alignment vertical="center"/>
    </xf>
    <xf numFmtId="38" fontId="69" fillId="0" borderId="186" xfId="10" applyFont="1" applyFill="1" applyBorder="1" applyAlignment="1" applyProtection="1">
      <alignment vertical="center"/>
    </xf>
    <xf numFmtId="38" fontId="13" fillId="8" borderId="37" xfId="10" applyFont="1" applyFill="1" applyBorder="1" applyAlignment="1" applyProtection="1">
      <alignment vertical="center"/>
      <protection locked="0"/>
    </xf>
    <xf numFmtId="38" fontId="13" fillId="8" borderId="38" xfId="10" applyFont="1" applyFill="1" applyBorder="1" applyAlignment="1" applyProtection="1">
      <alignment vertical="center"/>
      <protection locked="0"/>
    </xf>
    <xf numFmtId="38" fontId="13" fillId="8" borderId="26" xfId="10" applyFont="1" applyFill="1" applyBorder="1" applyAlignment="1" applyProtection="1">
      <alignment vertical="center"/>
      <protection locked="0"/>
    </xf>
    <xf numFmtId="38" fontId="13" fillId="8" borderId="23" xfId="10" applyFont="1" applyFill="1" applyBorder="1" applyAlignment="1" applyProtection="1">
      <alignment vertical="center"/>
      <protection locked="0"/>
    </xf>
    <xf numFmtId="38" fontId="13" fillId="8" borderId="26" xfId="10" applyFont="1" applyFill="1" applyBorder="1" applyAlignment="1" applyProtection="1">
      <alignment horizontal="right" vertical="center"/>
      <protection locked="0"/>
    </xf>
    <xf numFmtId="38" fontId="13" fillId="8" borderId="23" xfId="10" applyFont="1" applyFill="1" applyBorder="1" applyAlignment="1" applyProtection="1">
      <alignment horizontal="right" vertical="center"/>
      <protection locked="0"/>
    </xf>
    <xf numFmtId="186" fontId="13" fillId="5" borderId="68" xfId="9" applyNumberFormat="1" applyFill="1" applyBorder="1" applyAlignment="1" applyProtection="1">
      <alignment vertical="center"/>
      <protection locked="0"/>
    </xf>
    <xf numFmtId="0" fontId="53" fillId="0" borderId="0" xfId="9" applyFont="1" applyFill="1" applyAlignment="1" applyProtection="1">
      <alignment vertical="center" wrapText="1"/>
    </xf>
    <xf numFmtId="0" fontId="13" fillId="0" borderId="0" xfId="9" applyFill="1" applyAlignment="1">
      <alignment vertical="center" wrapText="1"/>
    </xf>
    <xf numFmtId="0" fontId="13" fillId="0" borderId="0" xfId="9" applyFill="1" applyBorder="1" applyAlignment="1" applyProtection="1">
      <alignment vertical="center"/>
    </xf>
    <xf numFmtId="0" fontId="64" fillId="0" borderId="1" xfId="9" applyFont="1" applyFill="1" applyBorder="1" applyAlignment="1" applyProtection="1">
      <alignment horizontal="center" vertical="center" wrapText="1"/>
    </xf>
    <xf numFmtId="0" fontId="64" fillId="0" borderId="37" xfId="9" applyFont="1" applyFill="1" applyBorder="1" applyAlignment="1" applyProtection="1">
      <alignment horizontal="center" vertical="center" wrapText="1"/>
    </xf>
    <xf numFmtId="0" fontId="53" fillId="0" borderId="176" xfId="9" applyFont="1" applyFill="1" applyBorder="1" applyAlignment="1" applyProtection="1">
      <alignment horizontal="center" vertical="center" wrapText="1"/>
    </xf>
    <xf numFmtId="0" fontId="53" fillId="0" borderId="175" xfId="9" applyFont="1" applyFill="1" applyBorder="1" applyAlignment="1" applyProtection="1">
      <alignment horizontal="center" vertical="center" wrapText="1"/>
    </xf>
    <xf numFmtId="0" fontId="13" fillId="0" borderId="67" xfId="9" applyFill="1" applyBorder="1" applyAlignment="1" applyProtection="1">
      <alignment horizontal="center" vertical="center" wrapText="1"/>
    </xf>
    <xf numFmtId="0" fontId="14" fillId="0" borderId="0" xfId="9" applyFont="1" applyFill="1" applyBorder="1" applyAlignment="1" applyProtection="1">
      <alignment vertical="center" wrapText="1"/>
    </xf>
    <xf numFmtId="0" fontId="14" fillId="0" borderId="22" xfId="9" applyFont="1" applyFill="1" applyBorder="1" applyAlignment="1" applyProtection="1">
      <alignment vertical="center" wrapText="1"/>
    </xf>
    <xf numFmtId="0" fontId="13" fillId="0" borderId="22" xfId="9" applyFill="1" applyBorder="1" applyAlignment="1" applyProtection="1">
      <alignment vertical="center"/>
    </xf>
    <xf numFmtId="38" fontId="13" fillId="8" borderId="19" xfId="10" applyFont="1" applyFill="1" applyBorder="1" applyAlignment="1" applyProtection="1">
      <alignment vertical="center"/>
      <protection locked="0"/>
    </xf>
    <xf numFmtId="38" fontId="13" fillId="8" borderId="25" xfId="10" applyFont="1" applyFill="1" applyBorder="1" applyAlignment="1" applyProtection="1">
      <alignment vertical="center"/>
      <protection locked="0"/>
    </xf>
    <xf numFmtId="0" fontId="13" fillId="0" borderId="114" xfId="9" applyFill="1" applyBorder="1" applyAlignment="1">
      <alignment vertical="center" wrapText="1"/>
    </xf>
    <xf numFmtId="0" fontId="13" fillId="0" borderId="1" xfId="9" applyFill="1" applyBorder="1" applyAlignment="1">
      <alignment vertical="center" wrapText="1"/>
    </xf>
    <xf numFmtId="0" fontId="13" fillId="0" borderId="177" xfId="9" applyFill="1" applyBorder="1" applyAlignment="1">
      <alignment vertical="center" wrapText="1"/>
    </xf>
    <xf numFmtId="0" fontId="13" fillId="0" borderId="37" xfId="9" applyFill="1" applyBorder="1" applyAlignment="1">
      <alignment vertical="center" wrapText="1"/>
    </xf>
    <xf numFmtId="0" fontId="13" fillId="0" borderId="115" xfId="9" applyFill="1" applyBorder="1" applyAlignment="1">
      <alignment vertical="center" wrapText="1"/>
    </xf>
    <xf numFmtId="0" fontId="63" fillId="0" borderId="25" xfId="9" applyFont="1" applyFill="1" applyBorder="1" applyAlignment="1" applyProtection="1">
      <alignment horizontal="center" vertical="center" wrapText="1"/>
      <protection locked="0"/>
    </xf>
    <xf numFmtId="0" fontId="63" fillId="0" borderId="33" xfId="9" applyFont="1" applyFill="1" applyBorder="1" applyAlignment="1" applyProtection="1">
      <alignment horizontal="center" vertical="center" wrapText="1"/>
      <protection locked="0"/>
    </xf>
    <xf numFmtId="0" fontId="63" fillId="0" borderId="38" xfId="9" applyFont="1" applyFill="1" applyBorder="1" applyAlignment="1" applyProtection="1">
      <alignment horizontal="center" vertical="center" wrapText="1"/>
      <protection locked="0"/>
    </xf>
    <xf numFmtId="0" fontId="63" fillId="0" borderId="84" xfId="9" applyFont="1" applyFill="1" applyBorder="1" applyAlignment="1" applyProtection="1">
      <alignment horizontal="center" vertical="center" wrapText="1"/>
      <protection locked="0"/>
    </xf>
    <xf numFmtId="0" fontId="63" fillId="0" borderId="175" xfId="9" applyFont="1" applyFill="1" applyBorder="1" applyAlignment="1" applyProtection="1">
      <alignment horizontal="center" vertical="center" wrapText="1"/>
      <protection locked="0"/>
    </xf>
    <xf numFmtId="0" fontId="63" fillId="0" borderId="67" xfId="9" applyFont="1" applyFill="1" applyBorder="1" applyAlignment="1" applyProtection="1">
      <alignment horizontal="center" vertical="center" wrapText="1"/>
      <protection locked="0"/>
    </xf>
    <xf numFmtId="0" fontId="14" fillId="0" borderId="84" xfId="9" applyFont="1" applyFill="1" applyBorder="1" applyAlignment="1" applyProtection="1">
      <alignment horizontal="center" vertical="center" wrapText="1"/>
    </xf>
    <xf numFmtId="0" fontId="14" fillId="0" borderId="175" xfId="9" applyFont="1" applyFill="1" applyBorder="1" applyAlignment="1" applyProtection="1">
      <alignment horizontal="center" vertical="center" wrapText="1"/>
    </xf>
    <xf numFmtId="0" fontId="14" fillId="0" borderId="67" xfId="9" applyFont="1" applyFill="1" applyBorder="1" applyAlignment="1" applyProtection="1">
      <alignment horizontal="center" vertical="center" wrapText="1"/>
    </xf>
    <xf numFmtId="0" fontId="61" fillId="0" borderId="26" xfId="9" applyFont="1" applyFill="1" applyBorder="1" applyAlignment="1" applyProtection="1">
      <alignment horizontal="center" vertical="center"/>
    </xf>
    <xf numFmtId="0" fontId="61" fillId="0" borderId="23" xfId="9" applyFont="1" applyFill="1" applyBorder="1" applyAlignment="1" applyProtection="1">
      <alignment horizontal="center" vertical="center"/>
    </xf>
    <xf numFmtId="0" fontId="62" fillId="0" borderId="0" xfId="9" applyFont="1" applyFill="1" applyAlignment="1" applyProtection="1">
      <alignment horizontal="right" shrinkToFit="1"/>
    </xf>
    <xf numFmtId="38" fontId="49" fillId="0" borderId="0" xfId="9" applyNumberFormat="1" applyFont="1" applyFill="1" applyAlignment="1" applyProtection="1">
      <alignment horizontal="right" shrinkToFit="1"/>
    </xf>
    <xf numFmtId="0" fontId="49" fillId="0" borderId="0" xfId="9" applyFont="1" applyFill="1" applyAlignment="1">
      <alignment horizontal="right" shrinkToFit="1"/>
    </xf>
    <xf numFmtId="184" fontId="49" fillId="0" borderId="0" xfId="9" applyNumberFormat="1" applyFont="1" applyFill="1" applyAlignment="1" applyProtection="1">
      <alignment horizontal="center" shrinkToFit="1"/>
    </xf>
    <xf numFmtId="184" fontId="49" fillId="0" borderId="0" xfId="9" applyNumberFormat="1" applyFont="1" applyFill="1" applyAlignment="1">
      <alignment shrinkToFit="1"/>
    </xf>
    <xf numFmtId="0" fontId="50" fillId="0" borderId="26" xfId="9" applyFont="1" applyFill="1" applyBorder="1" applyAlignment="1" applyProtection="1">
      <alignment horizontal="center" vertical="center"/>
    </xf>
    <xf numFmtId="0" fontId="50" fillId="0" borderId="2" xfId="9" applyFont="1" applyFill="1" applyBorder="1" applyAlignment="1" applyProtection="1">
      <alignment horizontal="center" vertical="center"/>
    </xf>
    <xf numFmtId="0" fontId="50" fillId="0" borderId="23" xfId="9" applyFont="1" applyFill="1" applyBorder="1" applyAlignment="1" applyProtection="1">
      <alignment horizontal="center" vertical="center"/>
    </xf>
    <xf numFmtId="0" fontId="14" fillId="0" borderId="2" xfId="9" applyFont="1" applyFill="1" applyBorder="1" applyAlignment="1" applyProtection="1">
      <alignment horizontal="center" vertical="center" wrapText="1"/>
    </xf>
    <xf numFmtId="0" fontId="13" fillId="0" borderId="174" xfId="9" applyFill="1" applyBorder="1" applyAlignment="1" applyProtection="1">
      <alignment horizontal="center" vertical="center" wrapText="1"/>
    </xf>
    <xf numFmtId="0" fontId="14" fillId="0" borderId="23" xfId="9" applyFont="1" applyFill="1" applyBorder="1" applyAlignment="1" applyProtection="1">
      <alignment horizontal="center" vertical="center" wrapText="1"/>
    </xf>
    <xf numFmtId="0" fontId="14" fillId="0" borderId="111" xfId="9" applyFont="1" applyFill="1" applyBorder="1" applyAlignment="1" applyProtection="1">
      <alignment horizontal="center" wrapText="1"/>
    </xf>
    <xf numFmtId="0" fontId="14" fillId="0" borderId="1" xfId="9" applyFont="1" applyFill="1" applyBorder="1" applyAlignment="1" applyProtection="1">
      <alignment horizontal="center" vertical="center" wrapText="1"/>
    </xf>
  </cellXfs>
  <cellStyles count="12">
    <cellStyle name="ハイパーリンク" xfId="11" builtinId="8"/>
    <cellStyle name="桁区切り" xfId="1" builtinId="6"/>
    <cellStyle name="桁区切り 2" xfId="6" xr:uid="{00000000-0005-0000-0000-000001000000}"/>
    <cellStyle name="桁区切り 3" xfId="10"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9" xr:uid="{00000000-0005-0000-0000-000007000000}"/>
    <cellStyle name="標準 4" xfId="2" xr:uid="{00000000-0005-0000-0000-000008000000}"/>
    <cellStyle name="標準 5" xfId="5" xr:uid="{00000000-0005-0000-0000-000009000000}"/>
    <cellStyle name="標準_00-1_kariire_sannsyutu" xfId="7" xr:uid="{00000000-0005-0000-0000-00000A000000}"/>
  </cellStyles>
  <dxfs count="3">
    <dxf>
      <font>
        <condense val="0"/>
        <extend val="0"/>
        <color indexed="9"/>
      </font>
    </dxf>
    <dxf>
      <fill>
        <patternFill>
          <bgColor indexed="45"/>
        </patternFill>
      </fill>
    </dxf>
    <dxf>
      <fill>
        <patternFill>
          <bgColor rgb="FFFF99FF"/>
        </patternFill>
      </fill>
    </dxf>
  </dxfs>
  <tableStyles count="0" defaultTableStyle="TableStyleMedium9" defaultPivotStyle="PivotStyleLight16"/>
  <colors>
    <mruColors>
      <color rgb="FFFFFF8F"/>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219075</xdr:colOff>
          <xdr:row>21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28575</xdr:colOff>
          <xdr:row>22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161925</xdr:colOff>
          <xdr:row>22</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219075</xdr:colOff>
          <xdr:row>34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219075</xdr:colOff>
          <xdr:row>50</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50</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219075</xdr:colOff>
          <xdr:row>51</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51</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219075</xdr:colOff>
          <xdr:row>21</xdr:row>
          <xdr:rowOff>9525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28575</xdr:colOff>
          <xdr:row>22</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161925</xdr:colOff>
          <xdr:row>22</xdr:row>
          <xdr:rowOff>9525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219075</xdr:colOff>
          <xdr:row>34</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219075</xdr:colOff>
          <xdr:row>50</xdr:row>
          <xdr:rowOff>9525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51</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219075</xdr:colOff>
          <xdr:row>51</xdr:row>
          <xdr:rowOff>9525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52</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65483</xdr:colOff>
      <xdr:row>2</xdr:row>
      <xdr:rowOff>0</xdr:rowOff>
    </xdr:from>
    <xdr:to>
      <xdr:col>36</xdr:col>
      <xdr:colOff>179293</xdr:colOff>
      <xdr:row>2</xdr:row>
      <xdr:rowOff>313765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8768952" y="381000"/>
          <a:ext cx="33407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①</a:t>
          </a:r>
        </a:p>
      </xdr:txBody>
    </xdr:sp>
    <xdr:clientData/>
  </xdr:twoCellAnchor>
  <xdr:twoCellAnchor>
    <xdr:from>
      <xdr:col>35</xdr:col>
      <xdr:colOff>65484</xdr:colOff>
      <xdr:row>3</xdr:row>
      <xdr:rowOff>33617</xdr:rowOff>
    </xdr:from>
    <xdr:to>
      <xdr:col>36</xdr:col>
      <xdr:colOff>179295</xdr:colOff>
      <xdr:row>3</xdr:row>
      <xdr:rowOff>347382</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8768953" y="795617"/>
          <a:ext cx="334076"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②</a:t>
          </a:r>
        </a:p>
      </xdr:txBody>
    </xdr:sp>
    <xdr:clientData/>
  </xdr:twoCellAnchor>
  <xdr:twoCellAnchor>
    <xdr:from>
      <xdr:col>0</xdr:col>
      <xdr:colOff>78441</xdr:colOff>
      <xdr:row>20</xdr:row>
      <xdr:rowOff>44823</xdr:rowOff>
    </xdr:from>
    <xdr:to>
      <xdr:col>1</xdr:col>
      <xdr:colOff>190501</xdr:colOff>
      <xdr:row>21</xdr:row>
      <xdr:rowOff>123265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78441" y="4471147"/>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③</a:t>
          </a:r>
        </a:p>
      </xdr:txBody>
    </xdr:sp>
    <xdr:clientData/>
  </xdr:twoCellAnchor>
  <xdr:twoCellAnchor>
    <xdr:from>
      <xdr:col>17</xdr:col>
      <xdr:colOff>33617</xdr:colOff>
      <xdr:row>23</xdr:row>
      <xdr:rowOff>28365</xdr:rowOff>
    </xdr:from>
    <xdr:to>
      <xdr:col>18</xdr:col>
      <xdr:colOff>145677</xdr:colOff>
      <xdr:row>23</xdr:row>
      <xdr:rowOff>202406</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4385351" y="5201631"/>
          <a:ext cx="368045" cy="17404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④</a:t>
          </a:r>
        </a:p>
      </xdr:txBody>
    </xdr:sp>
    <xdr:clientData/>
  </xdr:twoCellAnchor>
  <xdr:twoCellAnchor>
    <xdr:from>
      <xdr:col>17</xdr:col>
      <xdr:colOff>33617</xdr:colOff>
      <xdr:row>24</xdr:row>
      <xdr:rowOff>89647</xdr:rowOff>
    </xdr:from>
    <xdr:to>
      <xdr:col>18</xdr:col>
      <xdr:colOff>145677</xdr:colOff>
      <xdr:row>25</xdr:row>
      <xdr:rowOff>168089</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4415117" y="5457265"/>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⑤</a:t>
          </a:r>
        </a:p>
      </xdr:txBody>
    </xdr:sp>
    <xdr:clientData/>
  </xdr:twoCellAnchor>
  <xdr:twoCellAnchor>
    <xdr:from>
      <xdr:col>17</xdr:col>
      <xdr:colOff>56030</xdr:colOff>
      <xdr:row>29</xdr:row>
      <xdr:rowOff>22413</xdr:rowOff>
    </xdr:from>
    <xdr:to>
      <xdr:col>18</xdr:col>
      <xdr:colOff>168090</xdr:colOff>
      <xdr:row>29</xdr:row>
      <xdr:rowOff>190501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4407764" y="6624429"/>
          <a:ext cx="368045" cy="168088"/>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⑥</a:t>
          </a:r>
        </a:p>
      </xdr:txBody>
    </xdr:sp>
    <xdr:clientData/>
  </xdr:twoCellAnchor>
  <xdr:twoCellAnchor>
    <xdr:from>
      <xdr:col>17</xdr:col>
      <xdr:colOff>56030</xdr:colOff>
      <xdr:row>30</xdr:row>
      <xdr:rowOff>35718</xdr:rowOff>
    </xdr:from>
    <xdr:to>
      <xdr:col>18</xdr:col>
      <xdr:colOff>168090</xdr:colOff>
      <xdr:row>30</xdr:row>
      <xdr:rowOff>208359</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bwMode="auto">
        <a:xfrm>
          <a:off x="4407764" y="6875859"/>
          <a:ext cx="368045" cy="17264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⑦</a:t>
          </a:r>
        </a:p>
      </xdr:txBody>
    </xdr:sp>
    <xdr:clientData/>
  </xdr:twoCellAnchor>
  <xdr:twoCellAnchor>
    <xdr:from>
      <xdr:col>35</xdr:col>
      <xdr:colOff>44824</xdr:colOff>
      <xdr:row>27</xdr:row>
      <xdr:rowOff>0</xdr:rowOff>
    </xdr:from>
    <xdr:to>
      <xdr:col>36</xdr:col>
      <xdr:colOff>190501</xdr:colOff>
      <xdr:row>28</xdr:row>
      <xdr:rowOff>78441</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bwMode="auto">
        <a:xfrm>
          <a:off x="8807824" y="6073588"/>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⑧</a:t>
          </a:r>
        </a:p>
      </xdr:txBody>
    </xdr:sp>
    <xdr:clientData/>
  </xdr:twoCellAnchor>
  <xdr:twoCellAnchor>
    <xdr:from>
      <xdr:col>33</xdr:col>
      <xdr:colOff>61633</xdr:colOff>
      <xdr:row>26</xdr:row>
      <xdr:rowOff>134471</xdr:rowOff>
    </xdr:from>
    <xdr:to>
      <xdr:col>35</xdr:col>
      <xdr:colOff>44824</xdr:colOff>
      <xdr:row>27</xdr:row>
      <xdr:rowOff>156883</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46" idx="1"/>
        </xdr:cNvCxnSpPr>
      </xdr:nvCxnSpPr>
      <xdr:spPr bwMode="auto">
        <a:xfrm flipH="1" flipV="1">
          <a:off x="8566898" y="5972736"/>
          <a:ext cx="240926" cy="2577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33</xdr:col>
      <xdr:colOff>56029</xdr:colOff>
      <xdr:row>27</xdr:row>
      <xdr:rowOff>156883</xdr:rowOff>
    </xdr:from>
    <xdr:to>
      <xdr:col>35</xdr:col>
      <xdr:colOff>44824</xdr:colOff>
      <xdr:row>28</xdr:row>
      <xdr:rowOff>123265</xdr:rowOff>
    </xdr:to>
    <xdr:cxnSp macro="">
      <xdr:nvCxnSpPr>
        <xdr:cNvPr id="53" name="直線矢印コネクタ 52">
          <a:extLst>
            <a:ext uri="{FF2B5EF4-FFF2-40B4-BE49-F238E27FC236}">
              <a16:creationId xmlns:a16="http://schemas.microsoft.com/office/drawing/2014/main" id="{00000000-0008-0000-0200-000035000000}"/>
            </a:ext>
          </a:extLst>
        </xdr:cNvPr>
        <xdr:cNvCxnSpPr>
          <a:stCxn id="46" idx="1"/>
        </xdr:cNvCxnSpPr>
      </xdr:nvCxnSpPr>
      <xdr:spPr bwMode="auto">
        <a:xfrm flipH="1">
          <a:off x="8561294" y="6230471"/>
          <a:ext cx="246530" cy="201706"/>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20</xdr:col>
      <xdr:colOff>235324</xdr:colOff>
      <xdr:row>31</xdr:row>
      <xdr:rowOff>145677</xdr:rowOff>
    </xdr:from>
    <xdr:to>
      <xdr:col>26</xdr:col>
      <xdr:colOff>67234</xdr:colOff>
      <xdr:row>32</xdr:row>
      <xdr:rowOff>78442</xdr:rowOff>
    </xdr:to>
    <xdr:cxnSp macro="">
      <xdr:nvCxnSpPr>
        <xdr:cNvPr id="56" name="直線矢印コネクタ 55">
          <a:extLst>
            <a:ext uri="{FF2B5EF4-FFF2-40B4-BE49-F238E27FC236}">
              <a16:creationId xmlns:a16="http://schemas.microsoft.com/office/drawing/2014/main" id="{00000000-0008-0000-0200-000038000000}"/>
            </a:ext>
          </a:extLst>
        </xdr:cNvPr>
        <xdr:cNvCxnSpPr/>
      </xdr:nvCxnSpPr>
      <xdr:spPr bwMode="auto">
        <a:xfrm flipH="1" flipV="1">
          <a:off x="5390030" y="7160559"/>
          <a:ext cx="1378322" cy="16808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168088</xdr:colOff>
      <xdr:row>31</xdr:row>
      <xdr:rowOff>123265</xdr:rowOff>
    </xdr:from>
    <xdr:to>
      <xdr:col>31</xdr:col>
      <xdr:colOff>235324</xdr:colOff>
      <xdr:row>32</xdr:row>
      <xdr:rowOff>56030</xdr:rowOff>
    </xdr:to>
    <xdr:cxnSp macro="">
      <xdr:nvCxnSpPr>
        <xdr:cNvPr id="59" name="直線矢印コネクタ 58">
          <a:extLst>
            <a:ext uri="{FF2B5EF4-FFF2-40B4-BE49-F238E27FC236}">
              <a16:creationId xmlns:a16="http://schemas.microsoft.com/office/drawing/2014/main" id="{00000000-0008-0000-0200-00003B000000}"/>
            </a:ext>
          </a:extLst>
        </xdr:cNvPr>
        <xdr:cNvCxnSpPr>
          <a:stCxn id="62" idx="3"/>
        </xdr:cNvCxnSpPr>
      </xdr:nvCxnSpPr>
      <xdr:spPr bwMode="auto">
        <a:xfrm flipV="1">
          <a:off x="7126941" y="7138147"/>
          <a:ext cx="1098177" cy="16808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26</xdr:col>
      <xdr:colOff>56028</xdr:colOff>
      <xdr:row>31</xdr:row>
      <xdr:rowOff>134471</xdr:rowOff>
    </xdr:from>
    <xdr:to>
      <xdr:col>27</xdr:col>
      <xdr:colOff>168088</xdr:colOff>
      <xdr:row>32</xdr:row>
      <xdr:rowOff>212912</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bwMode="auto">
        <a:xfrm>
          <a:off x="6711622" y="7212737"/>
          <a:ext cx="368044" cy="316566"/>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⑨</a:t>
          </a:r>
        </a:p>
      </xdr:txBody>
    </xdr:sp>
    <xdr:clientData/>
  </xdr:twoCellAnchor>
  <xdr:twoCellAnchor>
    <xdr:from>
      <xdr:col>33</xdr:col>
      <xdr:colOff>78441</xdr:colOff>
      <xdr:row>32</xdr:row>
      <xdr:rowOff>212912</xdr:rowOff>
    </xdr:from>
    <xdr:to>
      <xdr:col>35</xdr:col>
      <xdr:colOff>190501</xdr:colOff>
      <xdr:row>34</xdr:row>
      <xdr:rowOff>56030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bwMode="auto">
        <a:xfrm>
          <a:off x="8583706" y="7463118"/>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⑩</a:t>
          </a:r>
        </a:p>
      </xdr:txBody>
    </xdr:sp>
    <xdr:clientData/>
  </xdr:twoCellAnchor>
  <xdr:twoCellAnchor>
    <xdr:from>
      <xdr:col>27</xdr:col>
      <xdr:colOff>89647</xdr:colOff>
      <xdr:row>35</xdr:row>
      <xdr:rowOff>0</xdr:rowOff>
    </xdr:from>
    <xdr:to>
      <xdr:col>28</xdr:col>
      <xdr:colOff>201707</xdr:colOff>
      <xdr:row>35</xdr:row>
      <xdr:rowOff>232171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bwMode="auto">
        <a:xfrm>
          <a:off x="7001225" y="8030766"/>
          <a:ext cx="368045" cy="23217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⑪</a:t>
          </a:r>
        </a:p>
      </xdr:txBody>
    </xdr:sp>
    <xdr:clientData/>
  </xdr:twoCellAnchor>
  <xdr:twoCellAnchor>
    <xdr:from>
      <xdr:col>0</xdr:col>
      <xdr:colOff>89647</xdr:colOff>
      <xdr:row>40</xdr:row>
      <xdr:rowOff>78442</xdr:rowOff>
    </xdr:from>
    <xdr:to>
      <xdr:col>1</xdr:col>
      <xdr:colOff>201707</xdr:colOff>
      <xdr:row>41</xdr:row>
      <xdr:rowOff>156884</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bwMode="auto">
        <a:xfrm>
          <a:off x="89647" y="9737913"/>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⑫</a:t>
          </a:r>
        </a:p>
      </xdr:txBody>
    </xdr:sp>
    <xdr:clientData/>
  </xdr:twoCellAnchor>
  <xdr:twoCellAnchor>
    <xdr:from>
      <xdr:col>16</xdr:col>
      <xdr:colOff>100852</xdr:colOff>
      <xdr:row>43</xdr:row>
      <xdr:rowOff>392206</xdr:rowOff>
    </xdr:from>
    <xdr:to>
      <xdr:col>17</xdr:col>
      <xdr:colOff>212912</xdr:colOff>
      <xdr:row>43</xdr:row>
      <xdr:rowOff>705971</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bwMode="auto">
        <a:xfrm>
          <a:off x="4224617" y="11284324"/>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⑬</a:t>
          </a:r>
        </a:p>
      </xdr:txBody>
    </xdr:sp>
    <xdr:clientData/>
  </xdr:twoCellAnchor>
  <xdr:twoCellAnchor>
    <xdr:from>
      <xdr:col>17</xdr:col>
      <xdr:colOff>123264</xdr:colOff>
      <xdr:row>43</xdr:row>
      <xdr:rowOff>705973</xdr:rowOff>
    </xdr:from>
    <xdr:to>
      <xdr:col>31</xdr:col>
      <xdr:colOff>145677</xdr:colOff>
      <xdr:row>44</xdr:row>
      <xdr:rowOff>67235</xdr:rowOff>
    </xdr:to>
    <xdr:cxnSp macro="">
      <xdr:nvCxnSpPr>
        <xdr:cNvPr id="73" name="直線矢印コネクタ 72">
          <a:extLst>
            <a:ext uri="{FF2B5EF4-FFF2-40B4-BE49-F238E27FC236}">
              <a16:creationId xmlns:a16="http://schemas.microsoft.com/office/drawing/2014/main" id="{00000000-0008-0000-0200-000049000000}"/>
            </a:ext>
          </a:extLst>
        </xdr:cNvPr>
        <xdr:cNvCxnSpPr/>
      </xdr:nvCxnSpPr>
      <xdr:spPr bwMode="auto">
        <a:xfrm>
          <a:off x="4504764" y="11598091"/>
          <a:ext cx="3630707" cy="31376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28015</xdr:colOff>
      <xdr:row>43</xdr:row>
      <xdr:rowOff>705971</xdr:rowOff>
    </xdr:from>
    <xdr:to>
      <xdr:col>23</xdr:col>
      <xdr:colOff>1</xdr:colOff>
      <xdr:row>44</xdr:row>
      <xdr:rowOff>112056</xdr:rowOff>
    </xdr:to>
    <xdr:cxnSp macro="">
      <xdr:nvCxnSpPr>
        <xdr:cNvPr id="75" name="直線矢印コネクタ 74">
          <a:extLst>
            <a:ext uri="{FF2B5EF4-FFF2-40B4-BE49-F238E27FC236}">
              <a16:creationId xmlns:a16="http://schemas.microsoft.com/office/drawing/2014/main" id="{00000000-0008-0000-0200-00004B000000}"/>
            </a:ext>
          </a:extLst>
        </xdr:cNvPr>
        <xdr:cNvCxnSpPr>
          <a:stCxn id="72" idx="2"/>
        </xdr:cNvCxnSpPr>
      </xdr:nvCxnSpPr>
      <xdr:spPr bwMode="auto">
        <a:xfrm>
          <a:off x="4409515" y="11598089"/>
          <a:ext cx="1518398" cy="35858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12</xdr:col>
      <xdr:colOff>240927</xdr:colOff>
      <xdr:row>43</xdr:row>
      <xdr:rowOff>705971</xdr:rowOff>
    </xdr:from>
    <xdr:to>
      <xdr:col>17</xdr:col>
      <xdr:colOff>28015</xdr:colOff>
      <xdr:row>44</xdr:row>
      <xdr:rowOff>100850</xdr:rowOff>
    </xdr:to>
    <xdr:cxnSp macro="">
      <xdr:nvCxnSpPr>
        <xdr:cNvPr id="77" name="直線矢印コネクタ 76">
          <a:extLst>
            <a:ext uri="{FF2B5EF4-FFF2-40B4-BE49-F238E27FC236}">
              <a16:creationId xmlns:a16="http://schemas.microsoft.com/office/drawing/2014/main" id="{00000000-0008-0000-0200-00004D000000}"/>
            </a:ext>
          </a:extLst>
        </xdr:cNvPr>
        <xdr:cNvCxnSpPr>
          <a:stCxn id="72" idx="2"/>
        </xdr:cNvCxnSpPr>
      </xdr:nvCxnSpPr>
      <xdr:spPr bwMode="auto">
        <a:xfrm flipH="1">
          <a:off x="3333751" y="11598089"/>
          <a:ext cx="1075764" cy="34737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am.go.jp/hp/wp-content/uploads/2023_fukushi-kashitsuke_yuushinogoanna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20"/>
  <sheetViews>
    <sheetView tabSelected="1" view="pageBreakPreview" zoomScale="85" zoomScaleNormal="100" zoomScaleSheetLayoutView="85" workbookViewId="0">
      <selection sqref="A1:AH1"/>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399" t="s">
        <v>47</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400" t="s">
        <v>57</v>
      </c>
      <c r="B3" s="401"/>
      <c r="C3" s="404" t="s">
        <v>73</v>
      </c>
      <c r="D3" s="405"/>
      <c r="E3" s="405"/>
      <c r="F3" s="405"/>
      <c r="G3" s="405"/>
      <c r="H3" s="405"/>
      <c r="I3" s="405"/>
      <c r="J3" s="405"/>
      <c r="K3" s="405"/>
      <c r="L3" s="405"/>
      <c r="M3" s="405"/>
      <c r="N3" s="405"/>
      <c r="O3" s="405"/>
      <c r="P3" s="405"/>
      <c r="Q3" s="405"/>
      <c r="R3" s="405"/>
      <c r="S3" s="405"/>
      <c r="T3" s="405"/>
      <c r="U3" s="405"/>
      <c r="V3" s="405"/>
      <c r="W3" s="405"/>
      <c r="X3" s="405"/>
      <c r="Y3" s="406"/>
      <c r="Z3" s="407" t="s">
        <v>58</v>
      </c>
      <c r="AA3" s="408"/>
      <c r="AB3" s="408"/>
      <c r="AC3" s="408"/>
      <c r="AD3" s="408"/>
      <c r="AE3" s="52" t="s">
        <v>59</v>
      </c>
      <c r="AF3" s="25"/>
      <c r="AG3" s="53" t="s">
        <v>41</v>
      </c>
      <c r="AH3" s="26"/>
      <c r="AJ3" s="7"/>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row>
    <row r="4" spans="1:70" ht="30" customHeight="1" thickBot="1">
      <c r="A4" s="402"/>
      <c r="B4" s="403"/>
      <c r="C4" s="336" t="s">
        <v>343</v>
      </c>
      <c r="D4" s="337"/>
      <c r="E4" s="337"/>
      <c r="F4" s="337"/>
      <c r="G4" s="337"/>
      <c r="H4" s="337"/>
      <c r="I4" s="337"/>
      <c r="J4" s="337"/>
      <c r="K4" s="337"/>
      <c r="L4" s="337"/>
      <c r="M4" s="337"/>
      <c r="N4" s="337"/>
      <c r="O4" s="337"/>
      <c r="P4" s="337"/>
      <c r="Q4" s="337"/>
      <c r="R4" s="337"/>
      <c r="S4" s="337"/>
      <c r="T4" s="337"/>
      <c r="U4" s="337"/>
      <c r="V4" s="337"/>
      <c r="W4" s="337"/>
      <c r="X4" s="337"/>
      <c r="Y4" s="338"/>
      <c r="Z4" s="339" t="s">
        <v>67</v>
      </c>
      <c r="AA4" s="340"/>
      <c r="AB4" s="340"/>
      <c r="AC4" s="340"/>
      <c r="AD4" s="340"/>
      <c r="AE4" s="340"/>
      <c r="AF4" s="340"/>
      <c r="AG4" s="340"/>
      <c r="AH4" s="27"/>
      <c r="AJ4" s="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96"/>
      <c r="B6" s="96"/>
      <c r="C6" s="96"/>
      <c r="D6" s="96"/>
      <c r="E6" s="96"/>
      <c r="F6" s="96"/>
      <c r="G6" s="96"/>
      <c r="H6" s="96"/>
      <c r="I6" s="96"/>
      <c r="J6" s="96"/>
      <c r="K6" s="96"/>
      <c r="L6" s="96"/>
      <c r="M6" s="96"/>
      <c r="N6" s="96"/>
      <c r="O6" s="96"/>
      <c r="P6" s="96"/>
      <c r="Q6" s="96"/>
      <c r="R6" s="96"/>
      <c r="S6" s="96"/>
      <c r="T6" s="96"/>
      <c r="U6" s="83"/>
      <c r="V6" s="82" t="s">
        <v>48</v>
      </c>
      <c r="W6" s="82"/>
      <c r="X6" s="82"/>
      <c r="Y6" s="417">
        <v>2023</v>
      </c>
      <c r="Z6" s="418"/>
      <c r="AA6" s="418"/>
      <c r="AB6" s="82" t="s">
        <v>0</v>
      </c>
      <c r="AC6" s="416"/>
      <c r="AD6" s="416"/>
      <c r="AE6" s="82" t="s">
        <v>1</v>
      </c>
      <c r="AF6" s="416"/>
      <c r="AG6" s="416"/>
      <c r="AH6" s="82" t="s">
        <v>2</v>
      </c>
      <c r="AI6" s="6"/>
      <c r="AJ6" s="6"/>
      <c r="AK6" s="6"/>
      <c r="AL6" s="6"/>
      <c r="AM6" s="15"/>
      <c r="AN6" s="6"/>
      <c r="AO6" s="6"/>
      <c r="AP6" s="6"/>
      <c r="AQ6" s="6"/>
      <c r="AR6" s="6"/>
      <c r="AS6" s="6"/>
    </row>
    <row r="7" spans="1:70" s="4" customFormat="1" ht="3.6" customHeight="1" thickBot="1">
      <c r="A7" s="96"/>
      <c r="B7" s="96"/>
      <c r="C7" s="96"/>
      <c r="D7" s="96"/>
      <c r="E7" s="96"/>
      <c r="F7" s="96"/>
      <c r="G7" s="96"/>
      <c r="H7" s="96"/>
      <c r="I7" s="96"/>
      <c r="J7" s="96"/>
      <c r="K7" s="96"/>
      <c r="L7" s="96"/>
      <c r="M7" s="96"/>
      <c r="N7" s="96"/>
      <c r="O7" s="96"/>
      <c r="P7" s="96"/>
      <c r="Q7" s="96"/>
      <c r="R7" s="96"/>
      <c r="S7" s="96"/>
      <c r="T7" s="96"/>
      <c r="U7" s="96"/>
      <c r="V7" s="96"/>
      <c r="W7" s="96"/>
      <c r="X7" s="96"/>
      <c r="Y7" s="64"/>
      <c r="Z7" s="64"/>
      <c r="AA7" s="96"/>
      <c r="AB7" s="64"/>
      <c r="AC7" s="64"/>
      <c r="AD7" s="96"/>
      <c r="AE7" s="81"/>
      <c r="AF7" s="96"/>
      <c r="AG7" s="96"/>
      <c r="AH7" s="96"/>
      <c r="AI7" s="6"/>
      <c r="AJ7" s="6"/>
      <c r="AK7" s="6"/>
      <c r="AL7" s="6"/>
      <c r="AM7" s="15"/>
      <c r="AN7" s="6"/>
      <c r="AO7" s="6"/>
      <c r="AP7" s="6"/>
      <c r="AQ7" s="6"/>
      <c r="AR7" s="6"/>
      <c r="AS7" s="6"/>
    </row>
    <row r="8" spans="1:70" s="4" customFormat="1" ht="18.95" customHeight="1">
      <c r="A8" s="419" t="s">
        <v>4</v>
      </c>
      <c r="B8" s="420"/>
      <c r="C8" s="425" t="s">
        <v>5</v>
      </c>
      <c r="D8" s="425"/>
      <c r="E8" s="425"/>
      <c r="F8" s="425"/>
      <c r="G8" s="425"/>
      <c r="H8" s="425"/>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8"/>
      <c r="AI8" s="16" t="s">
        <v>3</v>
      </c>
      <c r="AJ8" s="6"/>
      <c r="AK8" s="6"/>
      <c r="AL8" s="6"/>
      <c r="AM8" s="15"/>
      <c r="AN8" s="6"/>
      <c r="AO8" s="6"/>
      <c r="AP8" s="6"/>
      <c r="AQ8" s="6"/>
      <c r="AR8" s="6"/>
      <c r="AS8" s="6"/>
    </row>
    <row r="9" spans="1:70" s="4" customFormat="1" ht="18.95" customHeight="1">
      <c r="A9" s="421"/>
      <c r="B9" s="422"/>
      <c r="C9" s="426"/>
      <c r="D9" s="426"/>
      <c r="E9" s="426"/>
      <c r="F9" s="426"/>
      <c r="G9" s="426"/>
      <c r="H9" s="426"/>
      <c r="I9" s="429" t="s">
        <v>49</v>
      </c>
      <c r="J9" s="430"/>
      <c r="K9" s="430"/>
      <c r="L9" s="430"/>
      <c r="M9" s="430"/>
      <c r="N9" s="430"/>
      <c r="O9" s="430"/>
      <c r="P9" s="430"/>
      <c r="Q9" s="430"/>
      <c r="R9" s="430"/>
      <c r="S9" s="430"/>
      <c r="T9" s="430"/>
      <c r="U9" s="430"/>
      <c r="V9" s="431"/>
      <c r="W9" s="431"/>
      <c r="X9" s="431"/>
      <c r="Y9" s="431"/>
      <c r="Z9" s="431"/>
      <c r="AA9" s="431"/>
      <c r="AB9" s="431"/>
      <c r="AC9" s="431"/>
      <c r="AD9" s="431"/>
      <c r="AE9" s="431"/>
      <c r="AF9" s="431"/>
      <c r="AG9" s="431"/>
      <c r="AH9" s="432"/>
      <c r="AI9" s="16" t="s">
        <v>6</v>
      </c>
      <c r="AJ9" s="6"/>
      <c r="AK9" s="6"/>
      <c r="AL9" s="6"/>
      <c r="AM9" s="6"/>
      <c r="AN9" s="6"/>
      <c r="AO9" s="6"/>
      <c r="AP9" s="6"/>
      <c r="AQ9" s="6"/>
      <c r="AR9" s="6"/>
      <c r="AS9" s="6"/>
    </row>
    <row r="10" spans="1:70" s="4" customFormat="1" ht="18.95" customHeight="1">
      <c r="A10" s="421"/>
      <c r="B10" s="422"/>
      <c r="C10" s="409" t="s">
        <v>30</v>
      </c>
      <c r="D10" s="409"/>
      <c r="E10" s="409"/>
      <c r="F10" s="409"/>
      <c r="G10" s="409"/>
      <c r="H10" s="409"/>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1"/>
      <c r="AI10" s="6"/>
      <c r="AJ10" s="6"/>
      <c r="AK10" s="6"/>
      <c r="AL10" s="6"/>
      <c r="AM10" s="6"/>
      <c r="AN10" s="6"/>
      <c r="AO10" s="6"/>
      <c r="AP10" s="6"/>
      <c r="AQ10" s="6"/>
      <c r="AR10" s="6"/>
      <c r="AS10" s="6"/>
    </row>
    <row r="11" spans="1:70" s="4" customFormat="1" ht="18.95" customHeight="1">
      <c r="A11" s="421"/>
      <c r="B11" s="422"/>
      <c r="C11" s="409" t="s">
        <v>50</v>
      </c>
      <c r="D11" s="409"/>
      <c r="E11" s="409"/>
      <c r="F11" s="409"/>
      <c r="G11" s="409"/>
      <c r="H11" s="409"/>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1"/>
      <c r="AI11" s="23"/>
      <c r="AJ11" s="6"/>
      <c r="AK11" s="6"/>
      <c r="AL11" s="6"/>
      <c r="AM11" s="6"/>
      <c r="AN11" s="6"/>
      <c r="AO11" s="6"/>
      <c r="AP11" s="6"/>
      <c r="AQ11" s="6"/>
      <c r="AR11" s="6"/>
      <c r="AS11" s="6"/>
    </row>
    <row r="12" spans="1:70" ht="18.95" customHeight="1">
      <c r="A12" s="421"/>
      <c r="B12" s="422"/>
      <c r="C12" s="409" t="s">
        <v>7</v>
      </c>
      <c r="D12" s="409"/>
      <c r="E12" s="409"/>
      <c r="F12" s="409"/>
      <c r="G12" s="409"/>
      <c r="H12" s="409"/>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1"/>
      <c r="AI12" s="23"/>
      <c r="AJ12" s="2"/>
      <c r="AK12" s="2"/>
      <c r="AL12" s="2"/>
      <c r="AM12" s="2"/>
      <c r="AN12" s="2"/>
      <c r="AO12" s="2"/>
      <c r="AP12" s="2"/>
      <c r="AQ12" s="2"/>
      <c r="AR12" s="2"/>
      <c r="AS12" s="2"/>
      <c r="AT12" s="2"/>
      <c r="AU12" s="2"/>
      <c r="AV12" s="2"/>
      <c r="AW12" s="2"/>
    </row>
    <row r="13" spans="1:70" ht="18.95" customHeight="1" thickBot="1">
      <c r="A13" s="423"/>
      <c r="B13" s="424"/>
      <c r="C13" s="412" t="s">
        <v>8</v>
      </c>
      <c r="D13" s="412"/>
      <c r="E13" s="412"/>
      <c r="F13" s="412"/>
      <c r="G13" s="412"/>
      <c r="H13" s="412"/>
      <c r="I13" s="413" t="s">
        <v>129</v>
      </c>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5"/>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363" t="s">
        <v>46</v>
      </c>
      <c r="B15" s="364"/>
      <c r="C15" s="369" t="s">
        <v>9</v>
      </c>
      <c r="D15" s="370"/>
      <c r="E15" s="370"/>
      <c r="F15" s="370"/>
      <c r="G15" s="370"/>
      <c r="H15" s="370"/>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2"/>
      <c r="AI15" s="23"/>
      <c r="AJ15" s="8"/>
      <c r="AK15" s="8"/>
      <c r="AL15" s="8"/>
      <c r="AM15" s="8"/>
      <c r="AN15" s="10"/>
      <c r="AO15" s="2"/>
      <c r="AP15" s="2"/>
      <c r="AQ15" s="2"/>
      <c r="AR15" s="2"/>
      <c r="AS15" s="2"/>
      <c r="AT15" s="2"/>
      <c r="AU15" s="2"/>
      <c r="AV15" s="2"/>
      <c r="AW15" s="2"/>
    </row>
    <row r="16" spans="1:70" ht="18.95" customHeight="1">
      <c r="A16" s="365"/>
      <c r="B16" s="366"/>
      <c r="C16" s="373" t="s">
        <v>29</v>
      </c>
      <c r="D16" s="373"/>
      <c r="E16" s="373"/>
      <c r="F16" s="373"/>
      <c r="G16" s="373"/>
      <c r="H16" s="373"/>
      <c r="I16" s="80" t="s">
        <v>36</v>
      </c>
      <c r="J16" s="68"/>
      <c r="K16" s="353"/>
      <c r="L16" s="353"/>
      <c r="M16" s="100" t="s">
        <v>0</v>
      </c>
      <c r="N16" s="374"/>
      <c r="O16" s="374"/>
      <c r="P16" s="100" t="s">
        <v>28</v>
      </c>
      <c r="Q16" s="100" t="s">
        <v>42</v>
      </c>
      <c r="R16" s="68" t="s">
        <v>38</v>
      </c>
      <c r="S16" s="68"/>
      <c r="T16" s="353"/>
      <c r="U16" s="353"/>
      <c r="V16" s="100" t="s">
        <v>0</v>
      </c>
      <c r="W16" s="374"/>
      <c r="X16" s="374"/>
      <c r="Y16" s="100" t="s">
        <v>28</v>
      </c>
      <c r="Z16" s="100" t="s">
        <v>42</v>
      </c>
      <c r="AA16" s="68" t="s">
        <v>37</v>
      </c>
      <c r="AB16" s="68"/>
      <c r="AC16" s="353"/>
      <c r="AD16" s="353"/>
      <c r="AE16" s="100" t="s">
        <v>0</v>
      </c>
      <c r="AF16" s="374"/>
      <c r="AG16" s="374"/>
      <c r="AH16" s="79" t="s">
        <v>28</v>
      </c>
      <c r="AI16" s="23"/>
      <c r="AJ16" s="2"/>
      <c r="AK16" s="21"/>
      <c r="AL16" s="2"/>
      <c r="AM16" s="2"/>
      <c r="AN16" s="2"/>
      <c r="AO16" s="2"/>
      <c r="AP16" s="2"/>
      <c r="AQ16" s="2"/>
      <c r="AR16" s="2"/>
      <c r="AS16" s="2"/>
      <c r="AT16" s="2"/>
      <c r="AU16" s="2"/>
      <c r="AV16" s="2"/>
      <c r="AW16" s="2"/>
    </row>
    <row r="17" spans="1:49" ht="18.95" customHeight="1">
      <c r="A17" s="365"/>
      <c r="B17" s="366"/>
      <c r="C17" s="358" t="s">
        <v>336</v>
      </c>
      <c r="D17" s="358"/>
      <c r="E17" s="358"/>
      <c r="F17" s="358"/>
      <c r="G17" s="358"/>
      <c r="H17" s="358"/>
      <c r="I17" s="359"/>
      <c r="J17" s="360"/>
      <c r="K17" s="360"/>
      <c r="L17" s="360"/>
      <c r="M17" s="361"/>
      <c r="N17" s="359"/>
      <c r="O17" s="360"/>
      <c r="P17" s="360"/>
      <c r="Q17" s="360"/>
      <c r="R17" s="361"/>
      <c r="S17" s="359"/>
      <c r="T17" s="360"/>
      <c r="U17" s="360"/>
      <c r="V17" s="360"/>
      <c r="W17" s="361"/>
      <c r="X17" s="359"/>
      <c r="Y17" s="360"/>
      <c r="Z17" s="360"/>
      <c r="AA17" s="360"/>
      <c r="AB17" s="361"/>
      <c r="AC17" s="359"/>
      <c r="AD17" s="360"/>
      <c r="AE17" s="360"/>
      <c r="AF17" s="360"/>
      <c r="AG17" s="360"/>
      <c r="AH17" s="362"/>
      <c r="AI17" s="23"/>
      <c r="AJ17" s="2"/>
      <c r="AK17" s="21"/>
      <c r="AL17" s="2"/>
      <c r="AM17" s="2"/>
      <c r="AN17" s="2"/>
      <c r="AO17" s="2"/>
      <c r="AP17" s="2"/>
      <c r="AQ17" s="2"/>
      <c r="AR17" s="2"/>
      <c r="AS17" s="2"/>
      <c r="AT17" s="2"/>
      <c r="AU17" s="2"/>
      <c r="AV17" s="2"/>
      <c r="AW17" s="2"/>
    </row>
    <row r="18" spans="1:49" ht="18.95" customHeight="1">
      <c r="A18" s="365"/>
      <c r="B18" s="366"/>
      <c r="C18" s="358" t="s">
        <v>10</v>
      </c>
      <c r="D18" s="358"/>
      <c r="E18" s="358"/>
      <c r="F18" s="358"/>
      <c r="G18" s="358"/>
      <c r="H18" s="358"/>
      <c r="I18" s="359"/>
      <c r="J18" s="360"/>
      <c r="K18" s="360"/>
      <c r="L18" s="360"/>
      <c r="M18" s="361"/>
      <c r="N18" s="359"/>
      <c r="O18" s="360"/>
      <c r="P18" s="360"/>
      <c r="Q18" s="360"/>
      <c r="R18" s="361"/>
      <c r="S18" s="359"/>
      <c r="T18" s="360"/>
      <c r="U18" s="360"/>
      <c r="V18" s="360"/>
      <c r="W18" s="361"/>
      <c r="X18" s="359"/>
      <c r="Y18" s="360"/>
      <c r="Z18" s="360"/>
      <c r="AA18" s="360"/>
      <c r="AB18" s="361"/>
      <c r="AC18" s="359"/>
      <c r="AD18" s="360"/>
      <c r="AE18" s="360"/>
      <c r="AF18" s="360"/>
      <c r="AG18" s="360"/>
      <c r="AH18" s="362"/>
      <c r="AI18" s="23"/>
      <c r="AJ18" s="2"/>
      <c r="AK18" s="2"/>
      <c r="AL18" s="2"/>
      <c r="AM18" s="2"/>
      <c r="AN18" s="2"/>
      <c r="AO18" s="2"/>
      <c r="AP18" s="2"/>
      <c r="AQ18" s="2"/>
      <c r="AR18" s="2"/>
      <c r="AS18" s="2"/>
      <c r="AT18" s="2"/>
      <c r="AU18" s="2"/>
      <c r="AV18" s="2"/>
      <c r="AW18" s="2"/>
    </row>
    <row r="19" spans="1:49" ht="25.5" customHeight="1">
      <c r="A19" s="365"/>
      <c r="B19" s="366"/>
      <c r="C19" s="394" t="s">
        <v>342</v>
      </c>
      <c r="D19" s="395"/>
      <c r="E19" s="395"/>
      <c r="F19" s="395"/>
      <c r="G19" s="395"/>
      <c r="H19" s="395"/>
      <c r="I19" s="396"/>
      <c r="J19" s="397"/>
      <c r="K19" s="397"/>
      <c r="L19" s="397"/>
      <c r="M19" s="398"/>
      <c r="N19" s="396"/>
      <c r="O19" s="397"/>
      <c r="P19" s="397"/>
      <c r="Q19" s="397"/>
      <c r="R19" s="398"/>
      <c r="S19" s="396"/>
      <c r="T19" s="397"/>
      <c r="U19" s="397"/>
      <c r="V19" s="397"/>
      <c r="W19" s="398"/>
      <c r="X19" s="396"/>
      <c r="Y19" s="397"/>
      <c r="Z19" s="397"/>
      <c r="AA19" s="397"/>
      <c r="AB19" s="398"/>
      <c r="AC19" s="396"/>
      <c r="AD19" s="397"/>
      <c r="AE19" s="397"/>
      <c r="AF19" s="397"/>
      <c r="AG19" s="397"/>
      <c r="AH19" s="433"/>
      <c r="AI19" s="23"/>
      <c r="AJ19" s="2"/>
      <c r="AK19" s="2"/>
      <c r="AL19" s="2"/>
      <c r="AM19" s="2"/>
      <c r="AN19" s="2"/>
      <c r="AO19" s="2"/>
      <c r="AP19" s="2"/>
      <c r="AQ19" s="2"/>
      <c r="AR19" s="2"/>
      <c r="AS19" s="2"/>
      <c r="AT19" s="2"/>
      <c r="AU19" s="2"/>
      <c r="AV19" s="2"/>
      <c r="AW19" s="2"/>
    </row>
    <row r="20" spans="1:49" ht="18.95" customHeight="1">
      <c r="A20" s="365"/>
      <c r="B20" s="366"/>
      <c r="C20" s="373" t="s">
        <v>11</v>
      </c>
      <c r="D20" s="373"/>
      <c r="E20" s="373"/>
      <c r="F20" s="373"/>
      <c r="G20" s="373"/>
      <c r="H20" s="373"/>
      <c r="I20" s="352"/>
      <c r="J20" s="353"/>
      <c r="K20" s="68" t="s">
        <v>12</v>
      </c>
      <c r="L20" s="68"/>
      <c r="M20" s="100" t="s">
        <v>13</v>
      </c>
      <c r="N20" s="352"/>
      <c r="O20" s="353"/>
      <c r="P20" s="68" t="s">
        <v>12</v>
      </c>
      <c r="Q20" s="68"/>
      <c r="R20" s="68"/>
      <c r="S20" s="354" t="s">
        <v>15</v>
      </c>
      <c r="T20" s="355"/>
      <c r="U20" s="355"/>
      <c r="V20" s="356"/>
      <c r="W20" s="352"/>
      <c r="X20" s="353"/>
      <c r="Y20" s="353"/>
      <c r="Z20" s="353"/>
      <c r="AA20" s="353"/>
      <c r="AB20" s="353"/>
      <c r="AC20" s="353"/>
      <c r="AD20" s="353"/>
      <c r="AE20" s="353"/>
      <c r="AF20" s="353"/>
      <c r="AG20" s="353"/>
      <c r="AH20" s="357"/>
      <c r="AI20" s="23"/>
      <c r="AJ20" s="2"/>
      <c r="AK20" s="2"/>
      <c r="AL20" s="2"/>
      <c r="AM20" s="2"/>
      <c r="AN20" s="2"/>
      <c r="AO20" s="2"/>
      <c r="AP20" s="2"/>
      <c r="AQ20" s="2"/>
      <c r="AR20" s="2"/>
      <c r="AS20" s="2"/>
      <c r="AT20" s="2"/>
      <c r="AU20" s="2"/>
      <c r="AV20" s="2"/>
      <c r="AW20" s="2"/>
    </row>
    <row r="21" spans="1:49" ht="18.95" customHeight="1">
      <c r="A21" s="365"/>
      <c r="B21" s="366"/>
      <c r="C21" s="384" t="s">
        <v>76</v>
      </c>
      <c r="D21" s="385"/>
      <c r="E21" s="385"/>
      <c r="F21" s="385"/>
      <c r="G21" s="385"/>
      <c r="H21" s="385"/>
      <c r="I21" s="98"/>
      <c r="J21" s="74"/>
      <c r="K21" s="74"/>
      <c r="L21" s="99"/>
      <c r="M21" s="74"/>
      <c r="N21" s="74"/>
      <c r="O21" s="99" t="s">
        <v>14</v>
      </c>
      <c r="P21" s="74"/>
      <c r="Q21" s="74"/>
      <c r="R21" s="74"/>
      <c r="S21" s="388" t="s">
        <v>97</v>
      </c>
      <c r="T21" s="389"/>
      <c r="U21" s="389"/>
      <c r="V21" s="390"/>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365"/>
      <c r="B22" s="366"/>
      <c r="C22" s="386"/>
      <c r="D22" s="387"/>
      <c r="E22" s="387"/>
      <c r="F22" s="387"/>
      <c r="G22" s="387"/>
      <c r="H22" s="387"/>
      <c r="I22" s="98"/>
      <c r="J22" s="74"/>
      <c r="K22" s="74"/>
      <c r="L22" s="99"/>
      <c r="M22" s="74"/>
      <c r="N22" s="74"/>
      <c r="O22" s="99" t="s">
        <v>14</v>
      </c>
      <c r="P22" s="74"/>
      <c r="Q22" s="74"/>
      <c r="R22" s="74"/>
      <c r="S22" s="391"/>
      <c r="T22" s="392"/>
      <c r="U22" s="392"/>
      <c r="V22" s="393"/>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365"/>
      <c r="B23" s="366"/>
      <c r="C23" s="373" t="s">
        <v>39</v>
      </c>
      <c r="D23" s="373"/>
      <c r="E23" s="373"/>
      <c r="F23" s="373"/>
      <c r="G23" s="373"/>
      <c r="H23" s="373"/>
      <c r="I23" s="438"/>
      <c r="J23" s="439"/>
      <c r="K23" s="439"/>
      <c r="L23" s="439"/>
      <c r="M23" s="439"/>
      <c r="N23" s="439"/>
      <c r="O23" s="439"/>
      <c r="P23" s="439"/>
      <c r="Q23" s="439"/>
      <c r="R23" s="68" t="s">
        <v>40</v>
      </c>
      <c r="S23" s="440" t="s">
        <v>77</v>
      </c>
      <c r="T23" s="373"/>
      <c r="U23" s="373"/>
      <c r="V23" s="441"/>
      <c r="W23" s="434" t="s">
        <v>78</v>
      </c>
      <c r="X23" s="435"/>
      <c r="Y23" s="435"/>
      <c r="Z23" s="435"/>
      <c r="AA23" s="435"/>
      <c r="AB23" s="435"/>
      <c r="AC23" s="435"/>
      <c r="AD23" s="435"/>
      <c r="AE23" s="435"/>
      <c r="AF23" s="435"/>
      <c r="AG23" s="436"/>
      <c r="AH23" s="437"/>
      <c r="AI23" s="23"/>
      <c r="AJ23" s="2"/>
      <c r="AK23" s="2"/>
      <c r="AL23" s="2"/>
      <c r="AM23" s="2"/>
      <c r="AN23" s="2"/>
      <c r="AO23" s="2"/>
      <c r="AP23" s="2"/>
      <c r="AQ23" s="2"/>
      <c r="AR23" s="2"/>
      <c r="AS23" s="2"/>
      <c r="AT23" s="2"/>
      <c r="AU23" s="2"/>
      <c r="AV23" s="2"/>
      <c r="AW23" s="2"/>
    </row>
    <row r="24" spans="1:49" ht="18.95" customHeight="1" thickBot="1">
      <c r="A24" s="365"/>
      <c r="B24" s="366"/>
      <c r="C24" s="470" t="s">
        <v>60</v>
      </c>
      <c r="D24" s="471"/>
      <c r="E24" s="471"/>
      <c r="F24" s="471"/>
      <c r="G24" s="471"/>
      <c r="H24" s="472"/>
      <c r="I24" s="479" t="s">
        <v>16</v>
      </c>
      <c r="J24" s="480"/>
      <c r="K24" s="480"/>
      <c r="L24" s="480"/>
      <c r="M24" s="480"/>
      <c r="N24" s="480"/>
      <c r="O24" s="480"/>
      <c r="P24" s="481"/>
      <c r="Q24" s="481"/>
      <c r="R24" s="481"/>
      <c r="S24" s="481"/>
      <c r="T24" s="481"/>
      <c r="U24" s="482"/>
      <c r="V24" s="483" t="s">
        <v>17</v>
      </c>
      <c r="W24" s="484"/>
      <c r="X24" s="484"/>
      <c r="Y24" s="484"/>
      <c r="Z24" s="484"/>
      <c r="AA24" s="484"/>
      <c r="AB24" s="484"/>
      <c r="AC24" s="375"/>
      <c r="AD24" s="375"/>
      <c r="AE24" s="375"/>
      <c r="AF24" s="375"/>
      <c r="AG24" s="375"/>
      <c r="AH24" s="376"/>
      <c r="AI24" s="23"/>
      <c r="AJ24" s="2"/>
      <c r="AK24" s="2"/>
      <c r="AL24" s="2"/>
      <c r="AM24" s="2"/>
      <c r="AN24" s="2"/>
      <c r="AO24" s="2"/>
      <c r="AP24" s="2"/>
      <c r="AQ24" s="2"/>
      <c r="AR24" s="2"/>
      <c r="AS24" s="2"/>
      <c r="AT24" s="2"/>
      <c r="AU24" s="2"/>
      <c r="AV24" s="2"/>
      <c r="AW24" s="2"/>
    </row>
    <row r="25" spans="1:49" ht="18.95" customHeight="1" thickTop="1">
      <c r="A25" s="365"/>
      <c r="B25" s="366"/>
      <c r="C25" s="473"/>
      <c r="D25" s="474"/>
      <c r="E25" s="474"/>
      <c r="F25" s="474"/>
      <c r="G25" s="474"/>
      <c r="H25" s="475"/>
      <c r="I25" s="95"/>
      <c r="J25" s="488" t="s">
        <v>84</v>
      </c>
      <c r="K25" s="488"/>
      <c r="L25" s="488"/>
      <c r="M25" s="488"/>
      <c r="N25" s="488"/>
      <c r="O25" s="488"/>
      <c r="P25" s="379"/>
      <c r="Q25" s="379"/>
      <c r="R25" s="379"/>
      <c r="S25" s="379"/>
      <c r="T25" s="379"/>
      <c r="U25" s="379"/>
      <c r="V25" s="456" t="s">
        <v>19</v>
      </c>
      <c r="W25" s="457"/>
      <c r="X25" s="457"/>
      <c r="Y25" s="457"/>
      <c r="Z25" s="457"/>
      <c r="AA25" s="457"/>
      <c r="AB25" s="457"/>
      <c r="AC25" s="450"/>
      <c r="AD25" s="450"/>
      <c r="AE25" s="450"/>
      <c r="AF25" s="450"/>
      <c r="AG25" s="450"/>
      <c r="AH25" s="451"/>
      <c r="AI25" s="23"/>
      <c r="AJ25" s="2"/>
      <c r="AK25" s="2"/>
      <c r="AL25" s="2"/>
      <c r="AM25" s="2"/>
      <c r="AN25" s="2"/>
      <c r="AO25" s="2"/>
      <c r="AP25" s="2"/>
      <c r="AQ25" s="2"/>
      <c r="AR25" s="2"/>
      <c r="AS25" s="2"/>
      <c r="AT25" s="2"/>
      <c r="AU25" s="2"/>
      <c r="AV25" s="2"/>
      <c r="AW25" s="2"/>
    </row>
    <row r="26" spans="1:49" ht="18.95" customHeight="1">
      <c r="A26" s="365"/>
      <c r="B26" s="366"/>
      <c r="C26" s="473"/>
      <c r="D26" s="474"/>
      <c r="E26" s="474"/>
      <c r="F26" s="474"/>
      <c r="G26" s="474"/>
      <c r="H26" s="475"/>
      <c r="I26" s="94"/>
      <c r="J26" s="488" t="s">
        <v>85</v>
      </c>
      <c r="K26" s="488"/>
      <c r="L26" s="488"/>
      <c r="M26" s="488"/>
      <c r="N26" s="488"/>
      <c r="O26" s="488"/>
      <c r="P26" s="379"/>
      <c r="Q26" s="379"/>
      <c r="R26" s="379"/>
      <c r="S26" s="379"/>
      <c r="T26" s="379"/>
      <c r="U26" s="379"/>
      <c r="V26" s="458"/>
      <c r="W26" s="459"/>
      <c r="X26" s="459"/>
      <c r="Y26" s="459"/>
      <c r="Z26" s="459"/>
      <c r="AA26" s="459"/>
      <c r="AB26" s="459"/>
      <c r="AC26" s="382"/>
      <c r="AD26" s="382"/>
      <c r="AE26" s="382"/>
      <c r="AF26" s="382"/>
      <c r="AG26" s="382"/>
      <c r="AH26" s="383"/>
      <c r="AI26" s="23"/>
      <c r="AJ26" s="2"/>
      <c r="AK26" s="2"/>
      <c r="AL26" s="2"/>
      <c r="AM26" s="2"/>
      <c r="AN26" s="2"/>
      <c r="AO26" s="2"/>
      <c r="AP26" s="2"/>
      <c r="AQ26" s="2"/>
      <c r="AR26" s="2"/>
      <c r="AS26" s="2"/>
      <c r="AT26" s="2"/>
      <c r="AU26" s="2"/>
      <c r="AV26" s="2"/>
      <c r="AW26" s="2"/>
    </row>
    <row r="27" spans="1:49" ht="18.95" customHeight="1" thickBot="1">
      <c r="A27" s="365"/>
      <c r="B27" s="366"/>
      <c r="C27" s="473"/>
      <c r="D27" s="474"/>
      <c r="E27" s="474"/>
      <c r="F27" s="474"/>
      <c r="G27" s="474"/>
      <c r="H27" s="475"/>
      <c r="I27" s="377" t="s">
        <v>18</v>
      </c>
      <c r="J27" s="378"/>
      <c r="K27" s="378"/>
      <c r="L27" s="378"/>
      <c r="M27" s="378"/>
      <c r="N27" s="378"/>
      <c r="O27" s="378"/>
      <c r="P27" s="379"/>
      <c r="Q27" s="379"/>
      <c r="R27" s="379"/>
      <c r="S27" s="379"/>
      <c r="T27" s="379"/>
      <c r="U27" s="379"/>
      <c r="V27" s="93"/>
      <c r="W27" s="103" t="s">
        <v>83</v>
      </c>
      <c r="X27" s="104"/>
      <c r="Y27" s="460"/>
      <c r="Z27" s="460"/>
      <c r="AA27" s="104" t="s">
        <v>96</v>
      </c>
      <c r="AB27" s="104"/>
      <c r="AC27" s="118"/>
      <c r="AD27" s="118"/>
      <c r="AE27" s="487"/>
      <c r="AF27" s="487"/>
      <c r="AG27" s="118" t="s">
        <v>86</v>
      </c>
      <c r="AH27" s="119"/>
      <c r="AI27" s="23"/>
      <c r="AJ27" s="2"/>
      <c r="AK27" s="2"/>
      <c r="AL27" s="2"/>
      <c r="AM27" s="2"/>
      <c r="AN27" s="2"/>
      <c r="AO27" s="2"/>
      <c r="AP27" s="2"/>
      <c r="AQ27" s="2"/>
      <c r="AR27" s="2"/>
      <c r="AS27" s="2"/>
      <c r="AT27" s="2"/>
      <c r="AU27" s="2"/>
      <c r="AV27" s="2"/>
      <c r="AW27" s="2"/>
    </row>
    <row r="28" spans="1:49" ht="18.95" customHeight="1" thickTop="1">
      <c r="A28" s="365"/>
      <c r="B28" s="366"/>
      <c r="C28" s="473"/>
      <c r="D28" s="474"/>
      <c r="E28" s="474"/>
      <c r="F28" s="474"/>
      <c r="G28" s="474"/>
      <c r="H28" s="475"/>
      <c r="I28" s="377" t="s">
        <v>20</v>
      </c>
      <c r="J28" s="378"/>
      <c r="K28" s="378"/>
      <c r="L28" s="378"/>
      <c r="M28" s="378"/>
      <c r="N28" s="378"/>
      <c r="O28" s="378"/>
      <c r="P28" s="379"/>
      <c r="Q28" s="379"/>
      <c r="R28" s="379"/>
      <c r="S28" s="379"/>
      <c r="T28" s="379"/>
      <c r="U28" s="379"/>
      <c r="V28" s="380" t="s">
        <v>21</v>
      </c>
      <c r="W28" s="381"/>
      <c r="X28" s="381"/>
      <c r="Y28" s="381"/>
      <c r="Z28" s="381"/>
      <c r="AA28" s="381"/>
      <c r="AB28" s="381"/>
      <c r="AC28" s="382"/>
      <c r="AD28" s="382"/>
      <c r="AE28" s="382"/>
      <c r="AF28" s="382"/>
      <c r="AG28" s="382"/>
      <c r="AH28" s="383"/>
      <c r="AI28" s="23"/>
      <c r="AJ28" s="2"/>
      <c r="AK28" s="2"/>
      <c r="AL28" s="2"/>
      <c r="AM28" s="2"/>
      <c r="AN28" s="2"/>
      <c r="AO28" s="2"/>
      <c r="AP28" s="2"/>
      <c r="AQ28" s="2"/>
      <c r="AR28" s="2"/>
      <c r="AS28" s="2"/>
      <c r="AT28" s="2"/>
      <c r="AU28" s="2"/>
      <c r="AV28" s="2"/>
      <c r="AW28" s="2"/>
    </row>
    <row r="29" spans="1:49" ht="18.95" customHeight="1">
      <c r="A29" s="365"/>
      <c r="B29" s="366"/>
      <c r="C29" s="473"/>
      <c r="D29" s="474"/>
      <c r="E29" s="474"/>
      <c r="F29" s="474"/>
      <c r="G29" s="474"/>
      <c r="H29" s="475"/>
      <c r="I29" s="377" t="s">
        <v>22</v>
      </c>
      <c r="J29" s="378"/>
      <c r="K29" s="378"/>
      <c r="L29" s="378"/>
      <c r="M29" s="378"/>
      <c r="N29" s="378"/>
      <c r="O29" s="378"/>
      <c r="P29" s="379"/>
      <c r="Q29" s="379"/>
      <c r="R29" s="379"/>
      <c r="S29" s="379"/>
      <c r="T29" s="379"/>
      <c r="U29" s="379"/>
      <c r="V29" s="92"/>
      <c r="W29" s="101" t="s">
        <v>83</v>
      </c>
      <c r="X29" s="102"/>
      <c r="Y29" s="461"/>
      <c r="Z29" s="461"/>
      <c r="AA29" s="102" t="s">
        <v>96</v>
      </c>
      <c r="AB29" s="102"/>
      <c r="AC29" s="120"/>
      <c r="AD29" s="120"/>
      <c r="AE29" s="486"/>
      <c r="AF29" s="486"/>
      <c r="AG29" s="120" t="s">
        <v>86</v>
      </c>
      <c r="AH29" s="91"/>
      <c r="AI29" s="23"/>
      <c r="AJ29" s="2"/>
      <c r="AK29" s="2"/>
      <c r="AL29" s="2"/>
      <c r="AM29" s="2"/>
      <c r="AN29" s="2"/>
      <c r="AO29" s="2"/>
      <c r="AP29" s="2"/>
      <c r="AQ29" s="2"/>
      <c r="AR29" s="2"/>
      <c r="AS29" s="2"/>
      <c r="AT29" s="2"/>
      <c r="AU29" s="2"/>
      <c r="AV29" s="2"/>
      <c r="AW29" s="2"/>
    </row>
    <row r="30" spans="1:49" ht="18.95" customHeight="1">
      <c r="A30" s="365"/>
      <c r="B30" s="366"/>
      <c r="C30" s="473"/>
      <c r="D30" s="474"/>
      <c r="E30" s="474"/>
      <c r="F30" s="474"/>
      <c r="G30" s="474"/>
      <c r="H30" s="475"/>
      <c r="I30" s="485" t="s">
        <v>24</v>
      </c>
      <c r="J30" s="378"/>
      <c r="K30" s="378"/>
      <c r="L30" s="378"/>
      <c r="M30" s="378"/>
      <c r="N30" s="378"/>
      <c r="O30" s="378"/>
      <c r="P30" s="379"/>
      <c r="Q30" s="379"/>
      <c r="R30" s="379"/>
      <c r="S30" s="379"/>
      <c r="T30" s="379"/>
      <c r="U30" s="379"/>
      <c r="V30" s="452" t="s">
        <v>23</v>
      </c>
      <c r="W30" s="381"/>
      <c r="X30" s="381"/>
      <c r="Y30" s="381"/>
      <c r="Z30" s="381"/>
      <c r="AA30" s="381"/>
      <c r="AB30" s="381"/>
      <c r="AC30" s="382"/>
      <c r="AD30" s="382"/>
      <c r="AE30" s="382"/>
      <c r="AF30" s="382"/>
      <c r="AG30" s="382"/>
      <c r="AH30" s="383"/>
      <c r="AI30" s="23"/>
      <c r="AJ30" s="2"/>
      <c r="AK30" s="2"/>
      <c r="AL30" s="2"/>
      <c r="AM30" s="2"/>
      <c r="AN30" s="2"/>
      <c r="AO30" s="2"/>
      <c r="AP30" s="2"/>
      <c r="AQ30" s="2"/>
      <c r="AR30" s="2"/>
      <c r="AS30" s="2"/>
      <c r="AT30" s="2"/>
      <c r="AU30" s="2"/>
      <c r="AV30" s="2"/>
      <c r="AW30" s="2"/>
    </row>
    <row r="31" spans="1:49" ht="18.95" customHeight="1" thickBot="1">
      <c r="A31" s="365"/>
      <c r="B31" s="366"/>
      <c r="C31" s="473"/>
      <c r="D31" s="474"/>
      <c r="E31" s="474"/>
      <c r="F31" s="474"/>
      <c r="G31" s="474"/>
      <c r="H31" s="475"/>
      <c r="I31" s="453" t="s">
        <v>51</v>
      </c>
      <c r="J31" s="454"/>
      <c r="K31" s="454"/>
      <c r="L31" s="454"/>
      <c r="M31" s="454"/>
      <c r="N31" s="454"/>
      <c r="O31" s="454"/>
      <c r="P31" s="379"/>
      <c r="Q31" s="379"/>
      <c r="R31" s="379"/>
      <c r="S31" s="379"/>
      <c r="T31" s="379"/>
      <c r="U31" s="379"/>
      <c r="V31" s="455" t="s">
        <v>25</v>
      </c>
      <c r="W31" s="381"/>
      <c r="X31" s="381"/>
      <c r="Y31" s="381"/>
      <c r="Z31" s="381"/>
      <c r="AA31" s="381"/>
      <c r="AB31" s="381"/>
      <c r="AC31" s="448"/>
      <c r="AD31" s="448"/>
      <c r="AE31" s="448"/>
      <c r="AF31" s="448"/>
      <c r="AG31" s="448"/>
      <c r="AH31" s="449"/>
      <c r="AI31" s="23"/>
      <c r="AJ31" s="2"/>
      <c r="AK31" s="2"/>
      <c r="AL31" s="2"/>
      <c r="AM31" s="2"/>
      <c r="AN31" s="2"/>
      <c r="AO31" s="2"/>
      <c r="AP31" s="2"/>
      <c r="AQ31" s="2"/>
      <c r="AR31" s="2"/>
      <c r="AS31" s="2"/>
      <c r="AT31" s="2"/>
      <c r="AU31" s="2"/>
      <c r="AV31" s="2"/>
      <c r="AW31" s="2"/>
    </row>
    <row r="32" spans="1:49" ht="18.95" customHeight="1" thickTop="1">
      <c r="A32" s="365"/>
      <c r="B32" s="366"/>
      <c r="C32" s="476"/>
      <c r="D32" s="477"/>
      <c r="E32" s="477"/>
      <c r="F32" s="477"/>
      <c r="G32" s="477"/>
      <c r="H32" s="478"/>
      <c r="I32" s="444" t="s">
        <v>26</v>
      </c>
      <c r="J32" s="445"/>
      <c r="K32" s="445"/>
      <c r="L32" s="445"/>
      <c r="M32" s="445"/>
      <c r="N32" s="445"/>
      <c r="O32" s="445"/>
      <c r="P32" s="446">
        <f>SUM(P24,P27:U31)</f>
        <v>0</v>
      </c>
      <c r="Q32" s="446"/>
      <c r="R32" s="446"/>
      <c r="S32" s="446"/>
      <c r="T32" s="446"/>
      <c r="U32" s="447"/>
      <c r="V32" s="444" t="s">
        <v>26</v>
      </c>
      <c r="W32" s="445"/>
      <c r="X32" s="445"/>
      <c r="Y32" s="445"/>
      <c r="Z32" s="445"/>
      <c r="AA32" s="445"/>
      <c r="AB32" s="445"/>
      <c r="AC32" s="446">
        <f>SUM(AC24:AH25,AC28,AC30:AH31)</f>
        <v>0</v>
      </c>
      <c r="AD32" s="446"/>
      <c r="AE32" s="446"/>
      <c r="AF32" s="446"/>
      <c r="AG32" s="446"/>
      <c r="AH32" s="468"/>
      <c r="AI32" s="23"/>
      <c r="AJ32" s="2"/>
      <c r="AK32" s="2"/>
      <c r="AL32" s="2"/>
      <c r="AM32" s="2"/>
      <c r="AN32" s="2"/>
      <c r="AO32" s="2"/>
      <c r="AP32" s="2"/>
      <c r="AQ32" s="2"/>
      <c r="AR32" s="2"/>
      <c r="AS32" s="2"/>
      <c r="AT32" s="2"/>
      <c r="AU32" s="2"/>
      <c r="AV32" s="2"/>
      <c r="AW32" s="2"/>
    </row>
    <row r="33" spans="1:49" ht="18.95" customHeight="1">
      <c r="A33" s="365"/>
      <c r="B33" s="366"/>
      <c r="C33" s="440" t="s">
        <v>45</v>
      </c>
      <c r="D33" s="373"/>
      <c r="E33" s="373"/>
      <c r="F33" s="373"/>
      <c r="G33" s="373"/>
      <c r="H33" s="441"/>
      <c r="I33" s="31"/>
      <c r="J33" s="341" t="s">
        <v>339</v>
      </c>
      <c r="K33" s="341"/>
      <c r="L33" s="341"/>
      <c r="M33" s="67" t="s">
        <v>32</v>
      </c>
      <c r="N33" s="341" t="s">
        <v>43</v>
      </c>
      <c r="O33" s="342"/>
      <c r="P33" s="342"/>
      <c r="Q33" s="342"/>
      <c r="R33" s="342"/>
      <c r="S33" s="342"/>
      <c r="T33" s="342"/>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365"/>
      <c r="B34" s="366"/>
      <c r="C34" s="489" t="s">
        <v>54</v>
      </c>
      <c r="D34" s="489"/>
      <c r="E34" s="489"/>
      <c r="F34" s="489"/>
      <c r="G34" s="489"/>
      <c r="H34" s="489"/>
      <c r="I34" s="97"/>
      <c r="J34" s="490" t="s">
        <v>31</v>
      </c>
      <c r="K34" s="490"/>
      <c r="L34" s="490"/>
      <c r="M34" s="39" t="s">
        <v>32</v>
      </c>
      <c r="N34" s="97"/>
      <c r="O34" s="64" t="s">
        <v>95</v>
      </c>
      <c r="P34" s="39"/>
      <c r="Q34" s="39"/>
      <c r="R34" s="97"/>
      <c r="S34" s="64" t="s">
        <v>52</v>
      </c>
      <c r="T34" s="65"/>
      <c r="U34" s="65" t="s">
        <v>33</v>
      </c>
      <c r="V34" s="105" t="s">
        <v>87</v>
      </c>
      <c r="W34" s="107"/>
      <c r="X34" s="107"/>
      <c r="Y34" s="107"/>
      <c r="Z34" s="107"/>
      <c r="AA34" s="107"/>
      <c r="AB34" s="107"/>
      <c r="AC34" s="107"/>
      <c r="AD34" s="110"/>
      <c r="AE34" s="105" t="s">
        <v>59</v>
      </c>
      <c r="AF34" s="110"/>
      <c r="AG34" s="105" t="s">
        <v>90</v>
      </c>
      <c r="AH34" s="106"/>
      <c r="AI34" s="23"/>
      <c r="AJ34" s="2"/>
      <c r="AK34" s="2"/>
      <c r="AL34" s="2"/>
      <c r="AM34" s="2"/>
      <c r="AN34" s="2"/>
      <c r="AO34" s="2"/>
      <c r="AP34" s="2"/>
      <c r="AQ34" s="2"/>
      <c r="AR34" s="2"/>
      <c r="AS34" s="2"/>
      <c r="AT34" s="2"/>
      <c r="AU34" s="2"/>
      <c r="AV34" s="2"/>
      <c r="AW34" s="2"/>
    </row>
    <row r="35" spans="1:49" ht="18.95" customHeight="1">
      <c r="A35" s="365"/>
      <c r="B35" s="366"/>
      <c r="C35" s="343"/>
      <c r="D35" s="344"/>
      <c r="E35" s="344"/>
      <c r="F35" s="344"/>
      <c r="G35" s="344"/>
      <c r="H35" s="347" t="s">
        <v>40</v>
      </c>
      <c r="I35" s="39" t="s">
        <v>88</v>
      </c>
      <c r="J35" s="349" t="s">
        <v>91</v>
      </c>
      <c r="K35" s="350"/>
      <c r="L35" s="350"/>
      <c r="M35" s="350"/>
      <c r="N35" s="350"/>
      <c r="O35" s="442"/>
      <c r="P35" s="442"/>
      <c r="Q35" s="105" t="s">
        <v>0</v>
      </c>
      <c r="R35" s="443"/>
      <c r="S35" s="443"/>
      <c r="T35" s="105" t="s">
        <v>1</v>
      </c>
      <c r="U35" s="65" t="s">
        <v>89</v>
      </c>
      <c r="AH35" s="63"/>
      <c r="AI35" s="23"/>
      <c r="AJ35" s="2"/>
      <c r="AK35" s="2"/>
      <c r="AL35" s="2"/>
      <c r="AM35" s="2"/>
      <c r="AN35" s="2"/>
      <c r="AO35" s="2"/>
      <c r="AP35" s="2"/>
      <c r="AQ35" s="2"/>
      <c r="AR35" s="2"/>
      <c r="AS35" s="2"/>
      <c r="AT35" s="2"/>
      <c r="AU35" s="2"/>
      <c r="AV35" s="2"/>
      <c r="AW35" s="2"/>
    </row>
    <row r="36" spans="1:49" ht="18.95" customHeight="1">
      <c r="A36" s="365"/>
      <c r="B36" s="366"/>
      <c r="C36" s="345"/>
      <c r="D36" s="346"/>
      <c r="E36" s="346"/>
      <c r="F36" s="346"/>
      <c r="G36" s="346"/>
      <c r="H36" s="348"/>
      <c r="I36" s="32"/>
      <c r="J36" s="462" t="s">
        <v>34</v>
      </c>
      <c r="K36" s="462"/>
      <c r="L36" s="462"/>
      <c r="M36" s="61" t="s">
        <v>32</v>
      </c>
      <c r="N36" s="32"/>
      <c r="O36" s="62" t="s">
        <v>35</v>
      </c>
      <c r="P36" s="61"/>
      <c r="Q36" s="61"/>
      <c r="R36" s="32"/>
      <c r="S36" s="62" t="s">
        <v>44</v>
      </c>
      <c r="T36" s="61"/>
      <c r="U36" s="65" t="s">
        <v>33</v>
      </c>
      <c r="V36" s="108" t="s">
        <v>93</v>
      </c>
      <c r="W36" s="351" t="s">
        <v>92</v>
      </c>
      <c r="X36" s="348"/>
      <c r="Y36" s="348"/>
      <c r="Z36" s="348"/>
      <c r="AA36" s="463"/>
      <c r="AB36" s="463"/>
      <c r="AC36" s="463"/>
      <c r="AD36" s="463"/>
      <c r="AE36" s="109" t="s">
        <v>94</v>
      </c>
      <c r="AF36" s="61"/>
      <c r="AG36" s="61"/>
      <c r="AH36" s="60"/>
      <c r="AI36" s="23"/>
      <c r="AJ36" s="2"/>
      <c r="AK36" s="2"/>
      <c r="AL36" s="2"/>
      <c r="AM36" s="2"/>
      <c r="AN36" s="2"/>
      <c r="AO36" s="2"/>
      <c r="AP36" s="2"/>
      <c r="AQ36" s="2"/>
      <c r="AR36" s="2"/>
      <c r="AS36" s="2"/>
      <c r="AT36" s="2"/>
      <c r="AU36" s="2"/>
      <c r="AV36" s="2"/>
      <c r="AW36" s="2"/>
    </row>
    <row r="37" spans="1:49" ht="18.95" customHeight="1">
      <c r="A37" s="365"/>
      <c r="B37" s="366"/>
      <c r="C37" s="469" t="s">
        <v>61</v>
      </c>
      <c r="D37" s="469"/>
      <c r="E37" s="469"/>
      <c r="F37" s="469"/>
      <c r="G37" s="469"/>
      <c r="H37" s="469"/>
      <c r="I37" s="59" t="s">
        <v>72</v>
      </c>
      <c r="J37" s="59"/>
      <c r="K37" s="59"/>
      <c r="L37" s="59"/>
      <c r="M37" s="59"/>
      <c r="N37" s="59"/>
      <c r="O37" s="491"/>
      <c r="P37" s="491"/>
      <c r="Q37" s="59" t="s">
        <v>0</v>
      </c>
      <c r="R37" s="59"/>
      <c r="S37" s="59" t="s">
        <v>62</v>
      </c>
      <c r="T37" s="59"/>
      <c r="U37" s="59"/>
      <c r="V37" s="492"/>
      <c r="W37" s="492"/>
      <c r="X37" s="492"/>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365"/>
      <c r="B38" s="366"/>
      <c r="C38" s="54"/>
      <c r="D38" s="57" t="s">
        <v>64</v>
      </c>
      <c r="E38" s="57"/>
      <c r="F38" s="57"/>
      <c r="G38" s="57"/>
      <c r="H38" s="57"/>
      <c r="I38" s="56" t="s">
        <v>65</v>
      </c>
      <c r="J38" s="56"/>
      <c r="K38" s="56"/>
      <c r="L38" s="56"/>
      <c r="M38" s="56"/>
      <c r="N38" s="56"/>
      <c r="O38" s="493"/>
      <c r="P38" s="493"/>
      <c r="Q38" s="56" t="s">
        <v>0</v>
      </c>
      <c r="R38" s="56"/>
      <c r="S38" s="56" t="s">
        <v>62</v>
      </c>
      <c r="T38" s="56"/>
      <c r="U38" s="56"/>
      <c r="V38" s="494"/>
      <c r="W38" s="494"/>
      <c r="X38" s="494"/>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365"/>
      <c r="B39" s="366"/>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367"/>
      <c r="B40" s="368"/>
      <c r="C40" s="464"/>
      <c r="D40" s="465"/>
      <c r="E40" s="465"/>
      <c r="F40" s="465"/>
      <c r="G40" s="465"/>
      <c r="H40" s="465"/>
      <c r="I40" s="465"/>
      <c r="J40" s="465"/>
      <c r="K40" s="465"/>
      <c r="L40" s="465"/>
      <c r="M40" s="465"/>
      <c r="N40" s="465"/>
      <c r="O40" s="465"/>
      <c r="P40" s="465"/>
      <c r="Q40" s="465"/>
      <c r="R40" s="465"/>
      <c r="S40" s="466"/>
      <c r="T40" s="466"/>
      <c r="U40" s="466"/>
      <c r="V40" s="466"/>
      <c r="W40" s="466"/>
      <c r="X40" s="466"/>
      <c r="Y40" s="466"/>
      <c r="Z40" s="466"/>
      <c r="AA40" s="466"/>
      <c r="AB40" s="466"/>
      <c r="AC40" s="466"/>
      <c r="AD40" s="466"/>
      <c r="AE40" s="466"/>
      <c r="AF40" s="466"/>
      <c r="AG40" s="466"/>
      <c r="AH40" s="467"/>
      <c r="AI40" s="40"/>
      <c r="AJ40" s="11"/>
      <c r="AK40" s="11" t="s">
        <v>55</v>
      </c>
      <c r="AL40" s="11"/>
      <c r="AM40" s="11"/>
      <c r="AN40" s="11"/>
      <c r="AO40" s="11"/>
      <c r="AP40" s="11"/>
      <c r="AQ40" s="11"/>
      <c r="AR40" s="11"/>
      <c r="AS40" s="11"/>
      <c r="AT40" s="11"/>
      <c r="AU40" s="11"/>
      <c r="AV40" s="11"/>
      <c r="AW40" s="11"/>
    </row>
    <row r="41" spans="1:49" s="12" customFormat="1" ht="18.95" customHeight="1">
      <c r="A41" s="363" t="s">
        <v>56</v>
      </c>
      <c r="B41" s="364"/>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365"/>
      <c r="B42" s="366"/>
      <c r="C42" s="522"/>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5"/>
      <c r="AI42" s="43"/>
      <c r="AJ42" s="11"/>
      <c r="AK42" s="11"/>
      <c r="AL42" s="11"/>
      <c r="AM42" s="11"/>
      <c r="AN42" s="11"/>
      <c r="AO42" s="11"/>
      <c r="AP42" s="11"/>
      <c r="AQ42" s="11"/>
      <c r="AR42" s="11"/>
      <c r="AS42" s="11"/>
      <c r="AT42" s="11"/>
      <c r="AU42" s="11"/>
      <c r="AV42" s="11"/>
    </row>
    <row r="43" spans="1:49" s="12" customFormat="1" ht="18.95" customHeight="1">
      <c r="A43" s="365"/>
      <c r="B43" s="366"/>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365"/>
      <c r="B44" s="366"/>
      <c r="C44" s="516"/>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8"/>
      <c r="AI44" s="45"/>
      <c r="AJ44" s="11"/>
      <c r="AK44" s="11"/>
      <c r="AL44" s="11"/>
      <c r="AM44" s="11"/>
      <c r="AN44" s="11"/>
      <c r="AO44" s="11"/>
      <c r="AP44" s="11"/>
      <c r="AQ44" s="11"/>
      <c r="AR44" s="11"/>
      <c r="AS44" s="11"/>
      <c r="AT44" s="11"/>
      <c r="AU44" s="11"/>
      <c r="AV44" s="11"/>
    </row>
    <row r="45" spans="1:49" s="12" customFormat="1" ht="18.95" customHeight="1" thickBot="1">
      <c r="A45" s="367"/>
      <c r="B45" s="368"/>
      <c r="C45" s="505" t="s">
        <v>66</v>
      </c>
      <c r="D45" s="506"/>
      <c r="E45" s="506"/>
      <c r="F45" s="506"/>
      <c r="G45" s="506"/>
      <c r="H45" s="506"/>
      <c r="I45" s="507"/>
      <c r="J45" s="508"/>
      <c r="K45" s="508"/>
      <c r="L45" s="508"/>
      <c r="M45" s="508"/>
      <c r="N45" s="509"/>
      <c r="O45" s="510" t="s">
        <v>69</v>
      </c>
      <c r="P45" s="511"/>
      <c r="Q45" s="511"/>
      <c r="R45" s="511"/>
      <c r="S45" s="511"/>
      <c r="T45" s="511"/>
      <c r="U45" s="512"/>
      <c r="V45" s="513"/>
      <c r="W45" s="513"/>
      <c r="X45" s="513"/>
      <c r="Y45" s="513"/>
      <c r="Z45" s="510" t="s">
        <v>70</v>
      </c>
      <c r="AA45" s="511"/>
      <c r="AB45" s="511"/>
      <c r="AC45" s="511"/>
      <c r="AD45" s="511"/>
      <c r="AE45" s="511"/>
      <c r="AF45" s="519"/>
      <c r="AG45" s="520"/>
      <c r="AH45" s="521"/>
      <c r="AI45" s="44"/>
      <c r="AJ45" s="11"/>
      <c r="AK45" s="11"/>
      <c r="AL45" s="11"/>
      <c r="AM45" s="11"/>
      <c r="AN45" s="11"/>
      <c r="AO45" s="11"/>
      <c r="AP45" s="11"/>
      <c r="AQ45" s="11"/>
      <c r="AR45" s="11"/>
      <c r="AS45" s="11"/>
      <c r="AT45" s="11"/>
      <c r="AU45" s="11"/>
      <c r="AV45" s="11"/>
    </row>
    <row r="46" spans="1:49" s="117" customFormat="1" ht="9.6" customHeight="1" thickBot="1">
      <c r="A46" s="116"/>
      <c r="B46" s="116"/>
      <c r="C46" s="111"/>
      <c r="D46" s="111"/>
      <c r="E46" s="111"/>
      <c r="F46" s="111"/>
      <c r="G46" s="111"/>
      <c r="H46" s="111"/>
      <c r="I46" s="112"/>
      <c r="J46" s="112"/>
      <c r="K46" s="112"/>
      <c r="L46" s="112"/>
      <c r="M46" s="112"/>
      <c r="N46" s="112"/>
      <c r="O46" s="111"/>
      <c r="P46" s="111"/>
      <c r="Q46" s="111"/>
      <c r="R46" s="111"/>
      <c r="S46" s="111"/>
      <c r="T46" s="111"/>
      <c r="U46" s="113"/>
      <c r="V46" s="113"/>
      <c r="W46" s="113"/>
      <c r="X46" s="113"/>
      <c r="Y46" s="113"/>
      <c r="Z46" s="111"/>
      <c r="AA46" s="111"/>
      <c r="AB46" s="111"/>
      <c r="AC46" s="111"/>
      <c r="AD46" s="111"/>
      <c r="AE46" s="111"/>
      <c r="AF46" s="114"/>
      <c r="AG46" s="114"/>
      <c r="AH46" s="114"/>
      <c r="AI46" s="115"/>
      <c r="AJ46" s="13"/>
      <c r="AK46" s="13"/>
      <c r="AL46" s="13"/>
      <c r="AM46" s="13"/>
      <c r="AN46" s="13"/>
      <c r="AO46" s="13"/>
      <c r="AP46" s="13"/>
      <c r="AQ46" s="13"/>
      <c r="AR46" s="13"/>
      <c r="AS46" s="13"/>
      <c r="AT46" s="13"/>
      <c r="AU46" s="13"/>
      <c r="AV46" s="13"/>
    </row>
    <row r="47" spans="1:49" ht="18" customHeight="1">
      <c r="A47" s="495" t="s">
        <v>27</v>
      </c>
      <c r="B47" s="496"/>
      <c r="C47" s="35"/>
      <c r="D47" s="501" t="s">
        <v>80</v>
      </c>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2"/>
      <c r="AJ47" s="7"/>
      <c r="AK47" s="2"/>
      <c r="AL47" s="2"/>
      <c r="AN47" s="2"/>
      <c r="AO47" s="2"/>
      <c r="AP47" s="2"/>
      <c r="AQ47" s="2"/>
      <c r="AR47" s="2"/>
      <c r="AS47" s="2"/>
      <c r="AT47" s="2"/>
      <c r="AU47" s="2"/>
      <c r="AV47" s="2"/>
      <c r="AW47" s="2"/>
    </row>
    <row r="48" spans="1:49" ht="18" customHeight="1">
      <c r="A48" s="497"/>
      <c r="B48" s="498"/>
      <c r="C48" s="36"/>
      <c r="D48" s="503" t="s">
        <v>81</v>
      </c>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4"/>
      <c r="AJ48" s="5"/>
      <c r="AK48" s="2"/>
      <c r="AL48" s="2"/>
      <c r="AN48" s="2"/>
      <c r="AO48" s="2"/>
      <c r="AP48" s="2"/>
      <c r="AQ48" s="2"/>
      <c r="AR48" s="2"/>
      <c r="AS48" s="2"/>
      <c r="AT48" s="2"/>
      <c r="AU48" s="2"/>
      <c r="AV48" s="2"/>
      <c r="AW48" s="2"/>
    </row>
    <row r="49" spans="1:57" ht="18" customHeight="1">
      <c r="A49" s="497"/>
      <c r="B49" s="498"/>
      <c r="C49" s="121"/>
      <c r="D49" s="503" t="s">
        <v>82</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4"/>
      <c r="AJ49" s="5"/>
      <c r="AK49" s="2"/>
      <c r="AL49" s="2"/>
      <c r="AM49" s="2"/>
      <c r="AN49" s="2"/>
      <c r="AO49" s="2"/>
      <c r="AP49" s="2"/>
      <c r="AQ49" s="2"/>
      <c r="AR49" s="2"/>
      <c r="AS49" s="2"/>
      <c r="AT49" s="2"/>
      <c r="AU49" s="2"/>
      <c r="AV49" s="2"/>
      <c r="AW49" s="2"/>
    </row>
    <row r="50" spans="1:57" ht="18" customHeight="1">
      <c r="A50" s="497"/>
      <c r="B50" s="498"/>
      <c r="C50" s="36"/>
      <c r="D50" s="503" t="s">
        <v>53</v>
      </c>
      <c r="E50" s="503"/>
      <c r="F50" s="503"/>
      <c r="G50" s="503"/>
      <c r="H50" s="503"/>
      <c r="I50" s="503"/>
      <c r="J50" s="503"/>
      <c r="K50" s="503"/>
      <c r="L50" s="503"/>
      <c r="M50" s="503"/>
      <c r="N50" s="503"/>
      <c r="O50" s="503"/>
      <c r="P50" s="503"/>
      <c r="Q50" s="503"/>
      <c r="R50" s="503"/>
      <c r="S50" s="503"/>
      <c r="T50" s="121"/>
      <c r="U50" s="523" t="s">
        <v>337</v>
      </c>
      <c r="V50" s="523"/>
      <c r="W50" s="523"/>
      <c r="X50" s="523"/>
      <c r="Y50" s="523"/>
      <c r="Z50" s="523"/>
      <c r="AA50" s="523"/>
      <c r="AB50" s="523"/>
      <c r="AC50" s="523"/>
      <c r="AD50" s="523"/>
      <c r="AE50" s="523"/>
      <c r="AF50" s="523"/>
      <c r="AG50" s="523"/>
      <c r="AH50" s="524"/>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497"/>
      <c r="B51" s="498"/>
      <c r="C51" s="36"/>
      <c r="D51" s="503" t="s">
        <v>340</v>
      </c>
      <c r="E51" s="503"/>
      <c r="F51" s="503"/>
      <c r="G51" s="503"/>
      <c r="H51" s="503"/>
      <c r="I51" s="503"/>
      <c r="J51" s="503"/>
      <c r="K51" s="503"/>
      <c r="L51" s="503"/>
      <c r="M51" s="503"/>
      <c r="N51" s="503"/>
      <c r="O51" s="503"/>
      <c r="P51" s="503"/>
      <c r="Q51" s="503"/>
      <c r="R51" s="503"/>
      <c r="S51" s="503"/>
      <c r="T51" s="121"/>
      <c r="U51" s="503" t="s">
        <v>75</v>
      </c>
      <c r="V51" s="503"/>
      <c r="W51" s="503"/>
      <c r="X51" s="503"/>
      <c r="Y51" s="503"/>
      <c r="Z51" s="503"/>
      <c r="AA51" s="503"/>
      <c r="AB51" s="503"/>
      <c r="AC51" s="503"/>
      <c r="AD51" s="503"/>
      <c r="AE51" s="503"/>
      <c r="AF51" s="503"/>
      <c r="AG51" s="503"/>
      <c r="AH51" s="504"/>
      <c r="AJ51" s="5"/>
      <c r="AK51" s="2"/>
      <c r="AL51" s="2"/>
      <c r="AM51" s="2"/>
      <c r="AN51" s="2"/>
      <c r="AO51" s="2"/>
      <c r="AP51" s="2"/>
      <c r="AQ51" s="2"/>
      <c r="AR51" s="2"/>
      <c r="AS51" s="2"/>
      <c r="AT51" s="2"/>
      <c r="AU51" s="2"/>
      <c r="AV51" s="2"/>
      <c r="AW51" s="2"/>
    </row>
    <row r="52" spans="1:57" ht="18" customHeight="1" thickBot="1">
      <c r="A52" s="499"/>
      <c r="B52" s="500"/>
      <c r="C52" s="37"/>
      <c r="D52" s="334" t="s">
        <v>74</v>
      </c>
      <c r="E52" s="334"/>
      <c r="F52" s="334"/>
      <c r="G52" s="334"/>
      <c r="H52" s="334"/>
      <c r="I52" s="334"/>
      <c r="J52" s="334"/>
      <c r="K52" s="334"/>
      <c r="L52" s="334"/>
      <c r="M52" s="334"/>
      <c r="N52" s="334"/>
      <c r="O52" s="334"/>
      <c r="P52" s="334"/>
      <c r="Q52" s="334"/>
      <c r="R52" s="334"/>
      <c r="S52" s="334"/>
      <c r="T52" s="89"/>
      <c r="U52" s="334" t="s">
        <v>338</v>
      </c>
      <c r="V52" s="334"/>
      <c r="W52" s="334"/>
      <c r="X52" s="334"/>
      <c r="Y52" s="334"/>
      <c r="Z52" s="334"/>
      <c r="AA52" s="334"/>
      <c r="AB52" s="334"/>
      <c r="AC52" s="334"/>
      <c r="AD52" s="334"/>
      <c r="AE52" s="334"/>
      <c r="AF52" s="334"/>
      <c r="AG52" s="334"/>
      <c r="AH52" s="525"/>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O37:P37"/>
    <mergeCell ref="V37:X37"/>
    <mergeCell ref="O38:P38"/>
    <mergeCell ref="V38:X38"/>
    <mergeCell ref="A47:B52"/>
    <mergeCell ref="D47:AH47"/>
    <mergeCell ref="D48:AH48"/>
    <mergeCell ref="D49:AH49"/>
    <mergeCell ref="C45:H45"/>
    <mergeCell ref="I45:N45"/>
    <mergeCell ref="O45:T45"/>
    <mergeCell ref="U45:Y45"/>
    <mergeCell ref="S42:AH42"/>
    <mergeCell ref="C44:R44"/>
    <mergeCell ref="S44:AH44"/>
    <mergeCell ref="Z45:AE45"/>
    <mergeCell ref="AF45:AH45"/>
    <mergeCell ref="A41:B45"/>
    <mergeCell ref="C42:R42"/>
    <mergeCell ref="U50:AH50"/>
    <mergeCell ref="U51:AH51"/>
    <mergeCell ref="U52:AH52"/>
    <mergeCell ref="D50:S50"/>
    <mergeCell ref="D51:S51"/>
    <mergeCell ref="J36:L36"/>
    <mergeCell ref="AA36:AD36"/>
    <mergeCell ref="C40:R40"/>
    <mergeCell ref="S40:AH40"/>
    <mergeCell ref="V32:AB32"/>
    <mergeCell ref="AC32:AH32"/>
    <mergeCell ref="C37:H37"/>
    <mergeCell ref="C24:H32"/>
    <mergeCell ref="I24:O24"/>
    <mergeCell ref="P24:U24"/>
    <mergeCell ref="V24:AB24"/>
    <mergeCell ref="I30:O30"/>
    <mergeCell ref="P30:U30"/>
    <mergeCell ref="AE29:AF29"/>
    <mergeCell ref="I27:O27"/>
    <mergeCell ref="P27:U27"/>
    <mergeCell ref="AE27:AF27"/>
    <mergeCell ref="J25:O25"/>
    <mergeCell ref="P25:U25"/>
    <mergeCell ref="C34:H34"/>
    <mergeCell ref="J34:L34"/>
    <mergeCell ref="J26:O26"/>
    <mergeCell ref="P26:U26"/>
    <mergeCell ref="C33:H33"/>
    <mergeCell ref="S19:W19"/>
    <mergeCell ref="X19:AB19"/>
    <mergeCell ref="AC19:AH19"/>
    <mergeCell ref="W23:AF23"/>
    <mergeCell ref="AG23:AH23"/>
    <mergeCell ref="C23:H23"/>
    <mergeCell ref="I23:Q23"/>
    <mergeCell ref="S23:V23"/>
    <mergeCell ref="O35:P35"/>
    <mergeCell ref="R35:S35"/>
    <mergeCell ref="J33:L33"/>
    <mergeCell ref="I32:O32"/>
    <mergeCell ref="P32:U32"/>
    <mergeCell ref="AC30:AH30"/>
    <mergeCell ref="AC31:AH31"/>
    <mergeCell ref="AC25:AH26"/>
    <mergeCell ref="V30:AB30"/>
    <mergeCell ref="I31:O31"/>
    <mergeCell ref="P31:U31"/>
    <mergeCell ref="V31:AB31"/>
    <mergeCell ref="V25:AB26"/>
    <mergeCell ref="Y27:Z27"/>
    <mergeCell ref="Y29:Z29"/>
    <mergeCell ref="A1:AH1"/>
    <mergeCell ref="A3:B4"/>
    <mergeCell ref="C3:Y3"/>
    <mergeCell ref="Z3:AD3"/>
    <mergeCell ref="C11:H11"/>
    <mergeCell ref="I11:AH11"/>
    <mergeCell ref="C12:H12"/>
    <mergeCell ref="I12:AH12"/>
    <mergeCell ref="C13:H13"/>
    <mergeCell ref="I13:AH13"/>
    <mergeCell ref="AC6:AD6"/>
    <mergeCell ref="AF6:AG6"/>
    <mergeCell ref="Y6:AA6"/>
    <mergeCell ref="A8:B13"/>
    <mergeCell ref="C8:H9"/>
    <mergeCell ref="I8:AH8"/>
    <mergeCell ref="I9:U9"/>
    <mergeCell ref="V9:AH9"/>
    <mergeCell ref="C10:H10"/>
    <mergeCell ref="I10:AH10"/>
    <mergeCell ref="AC18:AH18"/>
    <mergeCell ref="A15:B40"/>
    <mergeCell ref="C15:H15"/>
    <mergeCell ref="I15:AH15"/>
    <mergeCell ref="C16:H16"/>
    <mergeCell ref="K16:L16"/>
    <mergeCell ref="N16:O16"/>
    <mergeCell ref="T16:U16"/>
    <mergeCell ref="W16:X16"/>
    <mergeCell ref="AC16:AD16"/>
    <mergeCell ref="AF16:AG16"/>
    <mergeCell ref="C20:H20"/>
    <mergeCell ref="AC24:AH24"/>
    <mergeCell ref="I28:O28"/>
    <mergeCell ref="P28:U28"/>
    <mergeCell ref="V28:AB28"/>
    <mergeCell ref="AC28:AH28"/>
    <mergeCell ref="I29:O29"/>
    <mergeCell ref="P29:U29"/>
    <mergeCell ref="C21:H22"/>
    <mergeCell ref="S21:V22"/>
    <mergeCell ref="C19:H19"/>
    <mergeCell ref="I19:M19"/>
    <mergeCell ref="N19:R19"/>
    <mergeCell ref="D52:S52"/>
    <mergeCell ref="AK3:BR4"/>
    <mergeCell ref="C4:Y4"/>
    <mergeCell ref="Z4:AG4"/>
    <mergeCell ref="N33:T33"/>
    <mergeCell ref="C35:G36"/>
    <mergeCell ref="H35:H36"/>
    <mergeCell ref="J35:N35"/>
    <mergeCell ref="W36:Z36"/>
    <mergeCell ref="I20:J20"/>
    <mergeCell ref="N20:O20"/>
    <mergeCell ref="S20:V20"/>
    <mergeCell ref="W20:AH20"/>
    <mergeCell ref="C17:H17"/>
    <mergeCell ref="I17:M17"/>
    <mergeCell ref="N17:R17"/>
    <mergeCell ref="S17:W17"/>
    <mergeCell ref="X17:AB17"/>
    <mergeCell ref="AC17:AH17"/>
    <mergeCell ref="C18:H18"/>
    <mergeCell ref="I18:M18"/>
    <mergeCell ref="N18:R18"/>
    <mergeCell ref="S18:W18"/>
    <mergeCell ref="X18:AB18"/>
  </mergeCells>
  <phoneticPr fontId="5"/>
  <dataValidations count="8">
    <dataValidation type="list" allowBlank="1" showInputMessage="1" sqref="AA36" xr:uid="{00000000-0002-0000-0000-000000000000}">
      <formula1>"理事長,法人関係者,第三者"</formula1>
    </dataValidation>
    <dataValidation type="list" allowBlank="1" showInputMessage="1" showErrorMessage="1" sqref="W21:W22 Z21 BQ5 N36 I36 AA22 I21:I22 O21:O22 L21:L22 AH3:AH4 AD34 AF3 T50:T52 C47:C52 AC21 AF21 AE22 I33:I34 N34 R36 R34 AF34" xr:uid="{00000000-0002-0000-0000-000001000000}">
      <formula1>$AI$8:$AI$9</formula1>
    </dataValidation>
    <dataValidation type="list" allowBlank="1" showInputMessage="1" showErrorMessage="1" sqref="AM15" xr:uid="{00000000-0002-0000-0000-000002000000}">
      <formula1>#REF!</formula1>
    </dataValidation>
    <dataValidation type="list" allowBlank="1" showInputMessage="1" showErrorMessage="1" sqref="N16:O16 W16:X16 R35:S35 AF16:AG16" xr:uid="{00000000-0002-0000-0000-000003000000}">
      <formula1>"1,2,3,4,5,6,7,8,9,10,11,12"</formula1>
    </dataValidation>
    <dataValidation type="list" allowBlank="1" showInputMessage="1" showErrorMessage="1" sqref="O35:P35" xr:uid="{00000000-0002-0000-0000-000004000000}">
      <formula1>"2023,2024,2025,2026"</formula1>
    </dataValidation>
    <dataValidation type="list" allowBlank="1" showInputMessage="1" sqref="N20:O20 I20:J20" xr:uid="{00000000-0002-0000-0000-000005000000}">
      <formula1>"2022,2023,2024"</formula1>
    </dataValidation>
    <dataValidation type="list" allowBlank="1" showInputMessage="1" showErrorMessage="1" sqref="AC16:AD16 K16:L16 T16:U16" xr:uid="{BE48518B-701A-4FCB-9E7E-1115C910AD16}">
      <formula1>"2023,2024,2025,2026,2027"</formula1>
    </dataValidation>
    <dataValidation type="list" allowBlank="1" showInputMessage="1" sqref="Y6:AA6" xr:uid="{F0E45A50-57A6-47FB-8E68-FE91DC4A4287}">
      <formula1>"2023,2024"</formula1>
    </dataValidation>
  </dataValidations>
  <printOptions horizontalCentered="1"/>
  <pageMargins left="0.59055118110236227" right="0.59055118110236227" top="0.39370078740157483" bottom="0.23622047244094491" header="0.31496062992125984" footer="0.19685039370078741"/>
  <pageSetup paperSize="9" scale="78" orientation="portrait" blackAndWhite="1"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28</xdr:col>
                    <xdr:colOff>28575</xdr:colOff>
                    <xdr:row>20</xdr:row>
                    <xdr:rowOff>0</xdr:rowOff>
                  </from>
                  <to>
                    <xdr:col>30</xdr:col>
                    <xdr:colOff>219075</xdr:colOff>
                    <xdr:row>21</xdr:row>
                    <xdr:rowOff>9525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22</xdr:col>
                    <xdr:colOff>38100</xdr:colOff>
                    <xdr:row>21</xdr:row>
                    <xdr:rowOff>9525</xdr:rowOff>
                  </from>
                  <to>
                    <xdr:col>25</xdr:col>
                    <xdr:colOff>28575</xdr:colOff>
                    <xdr:row>22</xdr:row>
                    <xdr:rowOff>19050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30</xdr:col>
                    <xdr:colOff>19050</xdr:colOff>
                    <xdr:row>21</xdr:row>
                    <xdr:rowOff>0</xdr:rowOff>
                  </from>
                  <to>
                    <xdr:col>32</xdr:col>
                    <xdr:colOff>161925</xdr:colOff>
                    <xdr:row>22</xdr:row>
                    <xdr:rowOff>9525</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5139" r:id="rId18" name="Check Box 19">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5143" r:id="rId21" name="Check Box 23">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5144" r:id="rId22" name="Check Box 24">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5145" r:id="rId23" name="Check Box 25">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5146" r:id="rId24" name="Check Box 26">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5147" r:id="rId25" name="Check Box 27">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5148" r:id="rId26" name="Check Box 28">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5149" r:id="rId27" name="Check Box 29">
              <controlPr defaultSize="0" autoFill="0" autoLine="0" autoPict="0" altText="">
                <anchor moveWithCells="1">
                  <from>
                    <xdr:col>29</xdr:col>
                    <xdr:colOff>19050</xdr:colOff>
                    <xdr:row>32</xdr:row>
                    <xdr:rowOff>219075</xdr:rowOff>
                  </from>
                  <to>
                    <xdr:col>30</xdr:col>
                    <xdr:colOff>219075</xdr:colOff>
                    <xdr:row>34</xdr:row>
                    <xdr:rowOff>0</xdr:rowOff>
                  </to>
                </anchor>
              </controlPr>
            </control>
          </mc:Choice>
        </mc:AlternateContent>
        <mc:AlternateContent xmlns:mc="http://schemas.openxmlformats.org/markup-compatibility/2006">
          <mc:Choice Requires="x14">
            <control shapeId="5150" r:id="rId28" name="Check Box 30">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5151" r:id="rId29" name="Check Box 31">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5152" r:id="rId30" name="Check Box 32">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5153" r:id="rId31" name="Check Box 33">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5154" r:id="rId32" name="Check Box 34">
              <controlPr defaultSize="0" autoFill="0" autoLine="0" autoPict="0" altText="">
                <anchor moveWithCells="1">
                  <from>
                    <xdr:col>2</xdr:col>
                    <xdr:colOff>28575</xdr:colOff>
                    <xdr:row>48</xdr:row>
                    <xdr:rowOff>228600</xdr:rowOff>
                  </from>
                  <to>
                    <xdr:col>18</xdr:col>
                    <xdr:colOff>219075</xdr:colOff>
                    <xdr:row>50</xdr:row>
                    <xdr:rowOff>9525</xdr:rowOff>
                  </to>
                </anchor>
              </controlPr>
            </control>
          </mc:Choice>
        </mc:AlternateContent>
        <mc:AlternateContent xmlns:mc="http://schemas.openxmlformats.org/markup-compatibility/2006">
          <mc:Choice Requires="x14">
            <control shapeId="5155" r:id="rId33" name="Check Box 35">
              <controlPr defaultSize="0" autoFill="0" autoLine="0" autoPict="0" altText="">
                <anchor moveWithCells="1">
                  <from>
                    <xdr:col>2</xdr:col>
                    <xdr:colOff>19050</xdr:colOff>
                    <xdr:row>49</xdr:row>
                    <xdr:rowOff>219075</xdr:rowOff>
                  </from>
                  <to>
                    <xdr:col>17</xdr:col>
                    <xdr:colOff>171450</xdr:colOff>
                    <xdr:row>50</xdr:row>
                    <xdr:rowOff>228600</xdr:rowOff>
                  </to>
                </anchor>
              </controlPr>
            </control>
          </mc:Choice>
        </mc:AlternateContent>
        <mc:AlternateContent xmlns:mc="http://schemas.openxmlformats.org/markup-compatibility/2006">
          <mc:Choice Requires="x14">
            <control shapeId="5156" r:id="rId34" name="Check Box 36">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5157" r:id="rId35" name="Check Box 37">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5158" r:id="rId36" name="Check Box 38">
              <controlPr defaultSize="0" autoFill="0" autoLine="0" autoPict="0" altText="">
                <anchor moveWithCells="1">
                  <from>
                    <xdr:col>19</xdr:col>
                    <xdr:colOff>38100</xdr:colOff>
                    <xdr:row>50</xdr:row>
                    <xdr:rowOff>0</xdr:rowOff>
                  </from>
                  <to>
                    <xdr:col>33</xdr:col>
                    <xdr:colOff>219075</xdr:colOff>
                    <xdr:row>51</xdr:row>
                    <xdr:rowOff>9525</xdr:rowOff>
                  </to>
                </anchor>
              </controlPr>
            </control>
          </mc:Choice>
        </mc:AlternateContent>
        <mc:AlternateContent xmlns:mc="http://schemas.openxmlformats.org/markup-compatibility/2006">
          <mc:Choice Requires="x14">
            <control shapeId="5159" r:id="rId37" name="Check Box 39">
              <controlPr defaultSize="0" autoFill="0" autoLine="0" autoPict="0" altText="">
                <anchor moveWithCells="1">
                  <from>
                    <xdr:col>19</xdr:col>
                    <xdr:colOff>38100</xdr:colOff>
                    <xdr:row>51</xdr:row>
                    <xdr:rowOff>9525</xdr:rowOff>
                  </from>
                  <to>
                    <xdr:col>29</xdr:col>
                    <xdr:colOff>247650</xdr:colOff>
                    <xdr:row>51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2"/>
  <sheetViews>
    <sheetView view="pageBreakPreview" zoomScaleNormal="100" zoomScaleSheetLayoutView="100" workbookViewId="0">
      <selection activeCell="A2" sqref="A2"/>
    </sheetView>
  </sheetViews>
  <sheetFormatPr defaultColWidth="8.875" defaultRowHeight="13.5"/>
  <cols>
    <col min="1" max="1" width="2.875" style="124" customWidth="1"/>
    <col min="2" max="22" width="3.625" style="124" customWidth="1"/>
    <col min="23" max="23" width="5.375" style="124" customWidth="1"/>
    <col min="24" max="24" width="2.875" style="124" customWidth="1"/>
    <col min="25" max="16384" width="8.875" style="124"/>
  </cols>
  <sheetData>
    <row r="1" spans="1:26" ht="3.6" customHeight="1"/>
    <row r="2" spans="1:26" ht="8.4499999999999993" customHeight="1">
      <c r="A2" s="127"/>
      <c r="B2" s="527" t="s">
        <v>98</v>
      </c>
      <c r="C2" s="527"/>
      <c r="D2" s="527"/>
      <c r="E2" s="527"/>
      <c r="F2" s="527"/>
      <c r="G2" s="527"/>
      <c r="H2" s="527"/>
      <c r="I2" s="527"/>
      <c r="J2" s="527"/>
      <c r="K2" s="527"/>
      <c r="L2" s="527"/>
      <c r="M2" s="527"/>
      <c r="N2" s="527"/>
      <c r="O2" s="527"/>
      <c r="P2" s="527"/>
      <c r="Q2" s="527"/>
      <c r="R2" s="527"/>
      <c r="S2" s="527"/>
      <c r="T2" s="527"/>
      <c r="U2" s="527"/>
      <c r="V2" s="527"/>
      <c r="W2" s="527"/>
      <c r="X2" s="127"/>
    </row>
    <row r="3" spans="1:26" ht="9.6" customHeight="1">
      <c r="A3" s="127"/>
      <c r="B3" s="527"/>
      <c r="C3" s="527"/>
      <c r="D3" s="527"/>
      <c r="E3" s="527"/>
      <c r="F3" s="527"/>
      <c r="G3" s="527"/>
      <c r="H3" s="527"/>
      <c r="I3" s="527"/>
      <c r="J3" s="527"/>
      <c r="K3" s="527"/>
      <c r="L3" s="527"/>
      <c r="M3" s="527"/>
      <c r="N3" s="527"/>
      <c r="O3" s="527"/>
      <c r="P3" s="527"/>
      <c r="Q3" s="527"/>
      <c r="R3" s="527"/>
      <c r="S3" s="527"/>
      <c r="T3" s="527"/>
      <c r="U3" s="527"/>
      <c r="V3" s="527"/>
      <c r="W3" s="527"/>
      <c r="X3" s="127"/>
    </row>
    <row r="4" spans="1:26" ht="2.4500000000000002" customHeight="1">
      <c r="A4" s="127"/>
      <c r="B4" s="127"/>
      <c r="C4" s="127"/>
      <c r="D4" s="127"/>
      <c r="E4" s="127"/>
      <c r="F4" s="127"/>
      <c r="G4" s="127"/>
      <c r="H4" s="127"/>
      <c r="I4" s="127"/>
      <c r="J4" s="127"/>
      <c r="K4" s="127"/>
      <c r="L4" s="127"/>
      <c r="M4" s="127"/>
      <c r="N4" s="127"/>
      <c r="O4" s="127"/>
      <c r="P4" s="127"/>
      <c r="Q4" s="127"/>
      <c r="R4" s="127"/>
      <c r="S4" s="127"/>
      <c r="T4" s="127"/>
      <c r="U4" s="127"/>
      <c r="V4" s="127"/>
      <c r="W4" s="127"/>
      <c r="X4" s="127"/>
    </row>
    <row r="5" spans="1:26" ht="17.100000000000001" customHeight="1">
      <c r="A5" s="127" t="s">
        <v>99</v>
      </c>
      <c r="B5" s="127"/>
      <c r="C5" s="127"/>
      <c r="D5" s="127"/>
      <c r="E5" s="127"/>
      <c r="F5" s="127"/>
      <c r="G5" s="127"/>
      <c r="H5" s="127"/>
      <c r="I5" s="127"/>
      <c r="J5" s="127"/>
      <c r="K5" s="127"/>
      <c r="L5" s="127"/>
      <c r="M5" s="127"/>
      <c r="N5" s="127"/>
      <c r="O5" s="127"/>
      <c r="P5" s="127"/>
      <c r="Q5" s="127"/>
      <c r="R5" s="127"/>
      <c r="S5" s="127"/>
      <c r="T5" s="127"/>
      <c r="U5" s="127"/>
      <c r="V5" s="127"/>
      <c r="W5" s="127"/>
      <c r="X5" s="127"/>
    </row>
    <row r="6" spans="1:26" ht="20.100000000000001" customHeight="1">
      <c r="A6" s="127"/>
      <c r="B6" s="127" t="s">
        <v>100</v>
      </c>
      <c r="C6" s="526" t="s">
        <v>101</v>
      </c>
      <c r="D6" s="526"/>
      <c r="E6" s="526"/>
      <c r="F6" s="526"/>
      <c r="G6" s="526"/>
      <c r="H6" s="526"/>
      <c r="I6" s="526"/>
      <c r="J6" s="526"/>
      <c r="K6" s="526"/>
      <c r="L6" s="526"/>
      <c r="M6" s="526"/>
      <c r="N6" s="526"/>
      <c r="O6" s="526"/>
      <c r="P6" s="526"/>
      <c r="Q6" s="526"/>
      <c r="R6" s="526"/>
      <c r="S6" s="526"/>
      <c r="T6" s="526"/>
      <c r="U6" s="526"/>
      <c r="V6" s="526"/>
      <c r="W6" s="526"/>
      <c r="X6" s="127"/>
    </row>
    <row r="7" spans="1:26" ht="20.100000000000001" customHeight="1">
      <c r="A7" s="127"/>
      <c r="B7" s="127"/>
      <c r="C7" s="526"/>
      <c r="D7" s="526"/>
      <c r="E7" s="526"/>
      <c r="F7" s="526"/>
      <c r="G7" s="526"/>
      <c r="H7" s="526"/>
      <c r="I7" s="526"/>
      <c r="J7" s="526"/>
      <c r="K7" s="526"/>
      <c r="L7" s="526"/>
      <c r="M7" s="526"/>
      <c r="N7" s="526"/>
      <c r="O7" s="526"/>
      <c r="P7" s="526"/>
      <c r="Q7" s="526"/>
      <c r="R7" s="526"/>
      <c r="S7" s="526"/>
      <c r="T7" s="526"/>
      <c r="U7" s="526"/>
      <c r="V7" s="526"/>
      <c r="W7" s="526"/>
      <c r="X7" s="127"/>
    </row>
    <row r="8" spans="1:26" ht="20.100000000000001" customHeight="1">
      <c r="A8" s="127"/>
      <c r="B8" s="127" t="s">
        <v>102</v>
      </c>
      <c r="C8" s="526" t="s">
        <v>344</v>
      </c>
      <c r="D8" s="526"/>
      <c r="E8" s="526"/>
      <c r="F8" s="526"/>
      <c r="G8" s="526"/>
      <c r="H8" s="526"/>
      <c r="I8" s="526"/>
      <c r="J8" s="526"/>
      <c r="K8" s="526"/>
      <c r="L8" s="526"/>
      <c r="M8" s="526"/>
      <c r="N8" s="526"/>
      <c r="O8" s="526"/>
      <c r="P8" s="526"/>
      <c r="Q8" s="526"/>
      <c r="R8" s="526"/>
      <c r="S8" s="526"/>
      <c r="T8" s="526"/>
      <c r="U8" s="526"/>
      <c r="V8" s="526"/>
      <c r="W8" s="526"/>
      <c r="X8" s="127"/>
    </row>
    <row r="9" spans="1:26" ht="20.100000000000001" customHeight="1">
      <c r="A9" s="127"/>
      <c r="B9" s="127"/>
      <c r="C9" s="526"/>
      <c r="D9" s="526"/>
      <c r="E9" s="526"/>
      <c r="F9" s="526"/>
      <c r="G9" s="526"/>
      <c r="H9" s="526"/>
      <c r="I9" s="526"/>
      <c r="J9" s="526"/>
      <c r="K9" s="526"/>
      <c r="L9" s="526"/>
      <c r="M9" s="526"/>
      <c r="N9" s="526"/>
      <c r="O9" s="526"/>
      <c r="P9" s="526"/>
      <c r="Q9" s="526"/>
      <c r="R9" s="526"/>
      <c r="S9" s="526"/>
      <c r="T9" s="526"/>
      <c r="U9" s="526"/>
      <c r="V9" s="526"/>
      <c r="W9" s="526"/>
      <c r="X9" s="127"/>
    </row>
    <row r="10" spans="1:26" ht="20.100000000000001" customHeight="1">
      <c r="A10" s="127"/>
      <c r="B10" s="127"/>
      <c r="C10" s="526"/>
      <c r="D10" s="526"/>
      <c r="E10" s="526"/>
      <c r="F10" s="526"/>
      <c r="G10" s="526"/>
      <c r="H10" s="526"/>
      <c r="I10" s="526"/>
      <c r="J10" s="526"/>
      <c r="K10" s="526"/>
      <c r="L10" s="526"/>
      <c r="M10" s="526"/>
      <c r="N10" s="526"/>
      <c r="O10" s="526"/>
      <c r="P10" s="526"/>
      <c r="Q10" s="526"/>
      <c r="R10" s="526"/>
      <c r="S10" s="526"/>
      <c r="T10" s="526"/>
      <c r="U10" s="526"/>
      <c r="V10" s="526"/>
      <c r="W10" s="526"/>
      <c r="X10" s="127"/>
    </row>
    <row r="11" spans="1:26" ht="9.9499999999999993" customHeight="1">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row>
    <row r="12" spans="1:26" ht="17.100000000000001" customHeight="1">
      <c r="A12" s="127" t="s">
        <v>103</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row>
    <row r="13" spans="1:26" ht="20.100000000000001" customHeight="1">
      <c r="A13" s="127"/>
      <c r="B13" s="127" t="s">
        <v>105</v>
      </c>
      <c r="C13" s="526" t="s">
        <v>104</v>
      </c>
      <c r="D13" s="526"/>
      <c r="E13" s="526"/>
      <c r="F13" s="526"/>
      <c r="G13" s="526"/>
      <c r="H13" s="526"/>
      <c r="I13" s="526"/>
      <c r="J13" s="526"/>
      <c r="K13" s="526"/>
      <c r="L13" s="526"/>
      <c r="M13" s="526"/>
      <c r="N13" s="526"/>
      <c r="O13" s="526"/>
      <c r="P13" s="526"/>
      <c r="Q13" s="526"/>
      <c r="R13" s="526"/>
      <c r="S13" s="526"/>
      <c r="T13" s="526"/>
      <c r="U13" s="526"/>
      <c r="V13" s="526"/>
      <c r="W13" s="526"/>
      <c r="X13" s="127"/>
    </row>
    <row r="14" spans="1:26" ht="20.100000000000001" customHeight="1">
      <c r="A14" s="127"/>
      <c r="B14" s="127"/>
      <c r="C14" s="526"/>
      <c r="D14" s="526"/>
      <c r="E14" s="526"/>
      <c r="F14" s="526"/>
      <c r="G14" s="526"/>
      <c r="H14" s="526"/>
      <c r="I14" s="526"/>
      <c r="J14" s="526"/>
      <c r="K14" s="526"/>
      <c r="L14" s="526"/>
      <c r="M14" s="526"/>
      <c r="N14" s="526"/>
      <c r="O14" s="526"/>
      <c r="P14" s="526"/>
      <c r="Q14" s="526"/>
      <c r="R14" s="526"/>
      <c r="S14" s="526"/>
      <c r="T14" s="526"/>
      <c r="U14" s="526"/>
      <c r="V14" s="526"/>
      <c r="W14" s="526"/>
      <c r="X14" s="127"/>
    </row>
    <row r="15" spans="1:26" ht="20.100000000000001" customHeight="1">
      <c r="A15" s="127"/>
      <c r="B15" s="127" t="s">
        <v>106</v>
      </c>
      <c r="C15" s="526" t="s">
        <v>128</v>
      </c>
      <c r="D15" s="526"/>
      <c r="E15" s="526"/>
      <c r="F15" s="526"/>
      <c r="G15" s="526"/>
      <c r="H15" s="526"/>
      <c r="I15" s="526"/>
      <c r="J15" s="526"/>
      <c r="K15" s="526"/>
      <c r="L15" s="526"/>
      <c r="M15" s="526"/>
      <c r="N15" s="526"/>
      <c r="O15" s="526"/>
      <c r="P15" s="526"/>
      <c r="Q15" s="526"/>
      <c r="R15" s="526"/>
      <c r="S15" s="526"/>
      <c r="T15" s="526"/>
      <c r="U15" s="526"/>
      <c r="V15" s="526"/>
      <c r="W15" s="526"/>
      <c r="X15" s="127"/>
    </row>
    <row r="16" spans="1:26" ht="20.100000000000001" customHeight="1">
      <c r="A16" s="127"/>
      <c r="B16" s="127"/>
      <c r="C16" s="526"/>
      <c r="D16" s="526"/>
      <c r="E16" s="526"/>
      <c r="F16" s="526"/>
      <c r="G16" s="526"/>
      <c r="H16" s="526"/>
      <c r="I16" s="526"/>
      <c r="J16" s="526"/>
      <c r="K16" s="526"/>
      <c r="L16" s="526"/>
      <c r="M16" s="526"/>
      <c r="N16" s="526"/>
      <c r="O16" s="526"/>
      <c r="P16" s="526"/>
      <c r="Q16" s="526"/>
      <c r="R16" s="526"/>
      <c r="S16" s="526"/>
      <c r="T16" s="526"/>
      <c r="U16" s="526"/>
      <c r="V16" s="526"/>
      <c r="W16" s="526"/>
      <c r="X16" s="127"/>
      <c r="Z16" s="128"/>
    </row>
    <row r="17" spans="1:24" ht="20.100000000000001" customHeight="1">
      <c r="A17" s="127"/>
      <c r="B17" s="127" t="s">
        <v>107</v>
      </c>
      <c r="C17" s="526" t="s">
        <v>127</v>
      </c>
      <c r="D17" s="526"/>
      <c r="E17" s="526"/>
      <c r="F17" s="526"/>
      <c r="G17" s="526"/>
      <c r="H17" s="526"/>
      <c r="I17" s="526"/>
      <c r="J17" s="526"/>
      <c r="K17" s="526"/>
      <c r="L17" s="526"/>
      <c r="M17" s="526"/>
      <c r="N17" s="526"/>
      <c r="O17" s="526"/>
      <c r="P17" s="526"/>
      <c r="Q17" s="526"/>
      <c r="R17" s="526"/>
      <c r="S17" s="526"/>
      <c r="T17" s="526"/>
      <c r="U17" s="526"/>
      <c r="V17" s="526"/>
      <c r="W17" s="526"/>
      <c r="X17" s="127"/>
    </row>
    <row r="18" spans="1:24" ht="20.100000000000001" customHeight="1">
      <c r="A18" s="127"/>
      <c r="B18" s="127"/>
      <c r="C18" s="526"/>
      <c r="D18" s="526"/>
      <c r="E18" s="526"/>
      <c r="F18" s="526"/>
      <c r="G18" s="526"/>
      <c r="H18" s="526"/>
      <c r="I18" s="526"/>
      <c r="J18" s="526"/>
      <c r="K18" s="526"/>
      <c r="L18" s="526"/>
      <c r="M18" s="526"/>
      <c r="N18" s="526"/>
      <c r="O18" s="526"/>
      <c r="P18" s="526"/>
      <c r="Q18" s="526"/>
      <c r="R18" s="526"/>
      <c r="S18" s="526"/>
      <c r="T18" s="526"/>
      <c r="U18" s="526"/>
      <c r="V18" s="526"/>
      <c r="W18" s="526"/>
      <c r="X18" s="127"/>
    </row>
    <row r="19" spans="1:24" ht="20.100000000000001" customHeight="1">
      <c r="A19" s="127"/>
      <c r="B19" s="127" t="s">
        <v>109</v>
      </c>
      <c r="C19" s="526" t="s">
        <v>124</v>
      </c>
      <c r="D19" s="526"/>
      <c r="E19" s="526"/>
      <c r="F19" s="526"/>
      <c r="G19" s="526"/>
      <c r="H19" s="526"/>
      <c r="I19" s="526"/>
      <c r="J19" s="526"/>
      <c r="K19" s="526"/>
      <c r="L19" s="526"/>
      <c r="M19" s="526"/>
      <c r="N19" s="526"/>
      <c r="O19" s="526"/>
      <c r="P19" s="526"/>
      <c r="Q19" s="526"/>
      <c r="R19" s="526"/>
      <c r="S19" s="526"/>
      <c r="T19" s="526"/>
      <c r="U19" s="526"/>
      <c r="V19" s="526"/>
      <c r="W19" s="526"/>
      <c r="X19" s="127"/>
    </row>
    <row r="20" spans="1:24" ht="20.100000000000001" customHeight="1">
      <c r="A20" s="127"/>
      <c r="B20" s="127"/>
      <c r="C20" s="526"/>
      <c r="D20" s="526"/>
      <c r="E20" s="526"/>
      <c r="F20" s="526"/>
      <c r="G20" s="526"/>
      <c r="H20" s="526"/>
      <c r="I20" s="526"/>
      <c r="J20" s="526"/>
      <c r="K20" s="526"/>
      <c r="L20" s="526"/>
      <c r="M20" s="526"/>
      <c r="N20" s="526"/>
      <c r="O20" s="526"/>
      <c r="P20" s="526"/>
      <c r="Q20" s="526"/>
      <c r="R20" s="526"/>
      <c r="S20" s="526"/>
      <c r="T20" s="526"/>
      <c r="U20" s="526"/>
      <c r="V20" s="526"/>
      <c r="W20" s="526"/>
      <c r="X20" s="127"/>
    </row>
    <row r="21" spans="1:24" ht="20.100000000000001" customHeight="1">
      <c r="A21" s="127"/>
      <c r="B21" s="127" t="s">
        <v>111</v>
      </c>
      <c r="C21" s="526" t="s">
        <v>123</v>
      </c>
      <c r="D21" s="526"/>
      <c r="E21" s="526"/>
      <c r="F21" s="526"/>
      <c r="G21" s="526"/>
      <c r="H21" s="526"/>
      <c r="I21" s="526"/>
      <c r="J21" s="526"/>
      <c r="K21" s="526"/>
      <c r="L21" s="526"/>
      <c r="M21" s="526"/>
      <c r="N21" s="526"/>
      <c r="O21" s="526"/>
      <c r="P21" s="526"/>
      <c r="Q21" s="526"/>
      <c r="R21" s="526"/>
      <c r="S21" s="526"/>
      <c r="T21" s="526"/>
      <c r="U21" s="526"/>
      <c r="V21" s="526"/>
      <c r="W21" s="526"/>
      <c r="X21" s="127"/>
    </row>
    <row r="22" spans="1:24" ht="20.100000000000001" customHeight="1">
      <c r="A22" s="127"/>
      <c r="B22" s="127"/>
      <c r="C22" s="526"/>
      <c r="D22" s="526"/>
      <c r="E22" s="526"/>
      <c r="F22" s="526"/>
      <c r="G22" s="526"/>
      <c r="H22" s="526"/>
      <c r="I22" s="526"/>
      <c r="J22" s="526"/>
      <c r="K22" s="526"/>
      <c r="L22" s="526"/>
      <c r="M22" s="526"/>
      <c r="N22" s="526"/>
      <c r="O22" s="526"/>
      <c r="P22" s="526"/>
      <c r="Q22" s="526"/>
      <c r="R22" s="526"/>
      <c r="S22" s="526"/>
      <c r="T22" s="526"/>
      <c r="U22" s="526"/>
      <c r="V22" s="526"/>
      <c r="W22" s="526"/>
      <c r="X22" s="127"/>
    </row>
    <row r="23" spans="1:24" ht="20.100000000000001" customHeight="1">
      <c r="A23" s="127"/>
      <c r="B23" s="127" t="s">
        <v>116</v>
      </c>
      <c r="C23" s="526" t="s">
        <v>117</v>
      </c>
      <c r="D23" s="526"/>
      <c r="E23" s="526"/>
      <c r="F23" s="526"/>
      <c r="G23" s="526"/>
      <c r="H23" s="526"/>
      <c r="I23" s="526"/>
      <c r="J23" s="526"/>
      <c r="K23" s="526"/>
      <c r="L23" s="526"/>
      <c r="M23" s="526"/>
      <c r="N23" s="526"/>
      <c r="O23" s="526"/>
      <c r="P23" s="526"/>
      <c r="Q23" s="526"/>
      <c r="R23" s="526"/>
      <c r="S23" s="526"/>
      <c r="T23" s="526"/>
      <c r="U23" s="526"/>
      <c r="V23" s="526"/>
      <c r="W23" s="526"/>
      <c r="X23" s="127"/>
    </row>
    <row r="24" spans="1:24" ht="20.100000000000001" customHeight="1">
      <c r="A24" s="127"/>
      <c r="B24" s="127"/>
      <c r="C24" s="526"/>
      <c r="D24" s="526"/>
      <c r="E24" s="526"/>
      <c r="F24" s="526"/>
      <c r="G24" s="526"/>
      <c r="H24" s="526"/>
      <c r="I24" s="526"/>
      <c r="J24" s="526"/>
      <c r="K24" s="526"/>
      <c r="L24" s="526"/>
      <c r="M24" s="526"/>
      <c r="N24" s="526"/>
      <c r="O24" s="526"/>
      <c r="P24" s="526"/>
      <c r="Q24" s="526"/>
      <c r="R24" s="526"/>
      <c r="S24" s="526"/>
      <c r="T24" s="526"/>
      <c r="U24" s="526"/>
      <c r="V24" s="526"/>
      <c r="W24" s="526"/>
      <c r="X24" s="127"/>
    </row>
    <row r="25" spans="1:24" ht="20.100000000000001" customHeight="1">
      <c r="A25" s="127"/>
      <c r="B25" s="127" t="s">
        <v>118</v>
      </c>
      <c r="C25" s="127" t="s">
        <v>108</v>
      </c>
      <c r="D25" s="127"/>
      <c r="E25" s="127"/>
      <c r="F25" s="127"/>
      <c r="G25" s="127"/>
      <c r="H25" s="127"/>
      <c r="I25" s="127"/>
      <c r="J25" s="127"/>
      <c r="K25" s="127"/>
      <c r="L25" s="127"/>
      <c r="M25" s="127"/>
      <c r="N25" s="127"/>
      <c r="O25" s="127"/>
      <c r="P25" s="127"/>
      <c r="Q25" s="127"/>
      <c r="R25" s="127"/>
      <c r="S25" s="127"/>
      <c r="T25" s="127"/>
      <c r="U25" s="127"/>
      <c r="V25" s="127"/>
      <c r="W25" s="127"/>
      <c r="X25" s="127"/>
    </row>
    <row r="26" spans="1:24" ht="20.100000000000001" customHeight="1">
      <c r="A26" s="127"/>
      <c r="B26" s="127" t="s">
        <v>119</v>
      </c>
      <c r="C26" s="526" t="s">
        <v>110</v>
      </c>
      <c r="D26" s="526"/>
      <c r="E26" s="526"/>
      <c r="F26" s="526"/>
      <c r="G26" s="526"/>
      <c r="H26" s="526"/>
      <c r="I26" s="526"/>
      <c r="J26" s="526"/>
      <c r="K26" s="526"/>
      <c r="L26" s="526"/>
      <c r="M26" s="526"/>
      <c r="N26" s="526"/>
      <c r="O26" s="526"/>
      <c r="P26" s="526"/>
      <c r="Q26" s="526"/>
      <c r="R26" s="526"/>
      <c r="S26" s="526"/>
      <c r="T26" s="526"/>
      <c r="U26" s="526"/>
      <c r="V26" s="526"/>
      <c r="W26" s="526"/>
      <c r="X26" s="127"/>
    </row>
    <row r="27" spans="1:24" ht="20.100000000000001" customHeight="1">
      <c r="A27" s="127"/>
      <c r="B27" s="127"/>
      <c r="C27" s="526"/>
      <c r="D27" s="526"/>
      <c r="E27" s="526"/>
      <c r="F27" s="526"/>
      <c r="G27" s="526"/>
      <c r="H27" s="526"/>
      <c r="I27" s="526"/>
      <c r="J27" s="526"/>
      <c r="K27" s="526"/>
      <c r="L27" s="526"/>
      <c r="M27" s="526"/>
      <c r="N27" s="526"/>
      <c r="O27" s="526"/>
      <c r="P27" s="526"/>
      <c r="Q27" s="526"/>
      <c r="R27" s="526"/>
      <c r="S27" s="526"/>
      <c r="T27" s="526"/>
      <c r="U27" s="526"/>
      <c r="V27" s="526"/>
      <c r="W27" s="526"/>
      <c r="X27" s="127"/>
    </row>
    <row r="28" spans="1:24" ht="20.100000000000001" customHeight="1">
      <c r="A28" s="127"/>
      <c r="B28" s="127" t="s">
        <v>120</v>
      </c>
      <c r="C28" s="526" t="s">
        <v>112</v>
      </c>
      <c r="D28" s="526"/>
      <c r="E28" s="526"/>
      <c r="F28" s="526"/>
      <c r="G28" s="526"/>
      <c r="H28" s="526"/>
      <c r="I28" s="526"/>
      <c r="J28" s="526"/>
      <c r="K28" s="526"/>
      <c r="L28" s="526"/>
      <c r="M28" s="526"/>
      <c r="N28" s="526"/>
      <c r="O28" s="526"/>
      <c r="P28" s="526"/>
      <c r="Q28" s="526"/>
      <c r="R28" s="526"/>
      <c r="S28" s="526"/>
      <c r="T28" s="526"/>
      <c r="U28" s="526"/>
      <c r="V28" s="526"/>
      <c r="W28" s="526"/>
      <c r="X28" s="127"/>
    </row>
    <row r="29" spans="1:24" ht="20.100000000000001" customHeight="1">
      <c r="A29" s="127"/>
      <c r="B29" s="127"/>
      <c r="C29" s="526"/>
      <c r="D29" s="526"/>
      <c r="E29" s="526"/>
      <c r="F29" s="526"/>
      <c r="G29" s="526"/>
      <c r="H29" s="526"/>
      <c r="I29" s="526"/>
      <c r="J29" s="526"/>
      <c r="K29" s="526"/>
      <c r="L29" s="526"/>
      <c r="M29" s="526"/>
      <c r="N29" s="526"/>
      <c r="O29" s="526"/>
      <c r="P29" s="526"/>
      <c r="Q29" s="526"/>
      <c r="R29" s="526"/>
      <c r="S29" s="526"/>
      <c r="T29" s="526"/>
      <c r="U29" s="526"/>
      <c r="V29" s="526"/>
      <c r="W29" s="526"/>
      <c r="X29" s="127"/>
    </row>
    <row r="30" spans="1:24" ht="9.9499999999999993" customHeight="1">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row>
    <row r="31" spans="1:24" ht="17.100000000000001" customHeight="1">
      <c r="A31" s="127" t="s">
        <v>113</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row>
    <row r="32" spans="1:24" ht="20.100000000000001" customHeight="1">
      <c r="A32" s="127"/>
      <c r="B32" s="127" t="s">
        <v>121</v>
      </c>
      <c r="C32" s="526" t="s">
        <v>125</v>
      </c>
      <c r="D32" s="526"/>
      <c r="E32" s="526"/>
      <c r="F32" s="526"/>
      <c r="G32" s="526"/>
      <c r="H32" s="526"/>
      <c r="I32" s="526"/>
      <c r="J32" s="526"/>
      <c r="K32" s="526"/>
      <c r="L32" s="526"/>
      <c r="M32" s="526"/>
      <c r="N32" s="526"/>
      <c r="O32" s="526"/>
      <c r="P32" s="526"/>
      <c r="Q32" s="526"/>
      <c r="R32" s="526"/>
      <c r="S32" s="526"/>
      <c r="T32" s="526"/>
      <c r="U32" s="526"/>
      <c r="V32" s="526"/>
      <c r="W32" s="526"/>
      <c r="X32" s="127"/>
    </row>
    <row r="33" spans="1:24" ht="20.100000000000001" customHeight="1">
      <c r="A33" s="127"/>
      <c r="B33" s="127"/>
      <c r="C33" s="526"/>
      <c r="D33" s="526"/>
      <c r="E33" s="526"/>
      <c r="F33" s="526"/>
      <c r="G33" s="526"/>
      <c r="H33" s="526"/>
      <c r="I33" s="526"/>
      <c r="J33" s="526"/>
      <c r="K33" s="526"/>
      <c r="L33" s="526"/>
      <c r="M33" s="526"/>
      <c r="N33" s="526"/>
      <c r="O33" s="526"/>
      <c r="P33" s="526"/>
      <c r="Q33" s="526"/>
      <c r="R33" s="526"/>
      <c r="S33" s="526"/>
      <c r="T33" s="526"/>
      <c r="U33" s="526"/>
      <c r="V33" s="526"/>
      <c r="W33" s="526"/>
      <c r="X33" s="127"/>
    </row>
    <row r="34" spans="1:24" ht="20.100000000000001" customHeight="1">
      <c r="A34" s="127"/>
      <c r="B34" s="127" t="s">
        <v>122</v>
      </c>
      <c r="C34" s="526" t="s">
        <v>126</v>
      </c>
      <c r="D34" s="526"/>
      <c r="E34" s="526"/>
      <c r="F34" s="526"/>
      <c r="G34" s="526"/>
      <c r="H34" s="526"/>
      <c r="I34" s="526"/>
      <c r="J34" s="526"/>
      <c r="K34" s="526"/>
      <c r="L34" s="526"/>
      <c r="M34" s="526"/>
      <c r="N34" s="526"/>
      <c r="O34" s="526"/>
      <c r="P34" s="526"/>
      <c r="Q34" s="526"/>
      <c r="R34" s="526"/>
      <c r="S34" s="526"/>
      <c r="T34" s="526"/>
      <c r="U34" s="526"/>
      <c r="V34" s="526"/>
      <c r="W34" s="526"/>
      <c r="X34" s="127"/>
    </row>
    <row r="35" spans="1:24" ht="20.100000000000001" customHeight="1">
      <c r="A35" s="127"/>
      <c r="B35" s="127"/>
      <c r="C35" s="526"/>
      <c r="D35" s="526"/>
      <c r="E35" s="526"/>
      <c r="F35" s="526"/>
      <c r="G35" s="526"/>
      <c r="H35" s="526"/>
      <c r="I35" s="526"/>
      <c r="J35" s="526"/>
      <c r="K35" s="526"/>
      <c r="L35" s="526"/>
      <c r="M35" s="526"/>
      <c r="N35" s="526"/>
      <c r="O35" s="526"/>
      <c r="P35" s="526"/>
      <c r="Q35" s="526"/>
      <c r="R35" s="526"/>
      <c r="S35" s="526"/>
      <c r="T35" s="526"/>
      <c r="U35" s="526"/>
      <c r="V35" s="526"/>
      <c r="W35" s="526"/>
      <c r="X35" s="127"/>
    </row>
    <row r="36" spans="1:24" ht="9.9499999999999993" customHeight="1">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row>
    <row r="37" spans="1:24" ht="15.6" customHeight="1" thickBot="1">
      <c r="A37" s="125" t="s">
        <v>114</v>
      </c>
    </row>
    <row r="38" spans="1:24" ht="168.6" customHeight="1" thickBot="1">
      <c r="A38" s="528" t="s">
        <v>115</v>
      </c>
      <c r="B38" s="529"/>
      <c r="C38" s="529"/>
      <c r="D38" s="529"/>
      <c r="E38" s="529"/>
      <c r="F38" s="529"/>
      <c r="G38" s="529"/>
      <c r="H38" s="529"/>
      <c r="I38" s="529"/>
      <c r="J38" s="529"/>
      <c r="K38" s="529"/>
      <c r="L38" s="529"/>
      <c r="M38" s="529"/>
      <c r="N38" s="529"/>
      <c r="O38" s="529"/>
      <c r="P38" s="529"/>
      <c r="Q38" s="529"/>
      <c r="R38" s="529"/>
      <c r="S38" s="529"/>
      <c r="T38" s="529"/>
      <c r="U38" s="529"/>
      <c r="V38" s="529"/>
      <c r="W38" s="529"/>
      <c r="X38" s="530"/>
    </row>
    <row r="39" spans="1:24" ht="18" customHeight="1">
      <c r="B39" s="126"/>
      <c r="C39" s="126"/>
      <c r="D39" s="126"/>
      <c r="E39" s="126"/>
      <c r="F39" s="126"/>
      <c r="G39" s="126"/>
      <c r="H39" s="126"/>
      <c r="I39" s="126"/>
      <c r="J39" s="126"/>
      <c r="K39" s="126"/>
      <c r="L39" s="126"/>
      <c r="M39" s="126"/>
      <c r="N39" s="126"/>
      <c r="O39" s="126"/>
      <c r="P39" s="126"/>
      <c r="Q39" s="126"/>
      <c r="R39" s="126"/>
      <c r="S39" s="126"/>
      <c r="T39" s="126"/>
      <c r="U39" s="126"/>
      <c r="V39" s="126"/>
      <c r="W39" s="126"/>
    </row>
    <row r="40" spans="1:24" ht="18" customHeight="1">
      <c r="B40" s="126"/>
      <c r="C40" s="126"/>
      <c r="D40" s="126"/>
      <c r="E40" s="126"/>
      <c r="F40" s="126"/>
      <c r="G40" s="126"/>
      <c r="H40" s="126"/>
      <c r="I40" s="126"/>
      <c r="J40" s="126"/>
      <c r="K40" s="126"/>
      <c r="L40" s="126"/>
      <c r="M40" s="126"/>
      <c r="N40" s="126"/>
      <c r="O40" s="126"/>
      <c r="P40" s="126"/>
      <c r="Q40" s="126"/>
      <c r="R40" s="126"/>
      <c r="S40" s="126"/>
      <c r="T40" s="126"/>
      <c r="U40" s="126"/>
      <c r="V40" s="126"/>
      <c r="W40" s="126"/>
    </row>
    <row r="41" spans="1:24" ht="18" customHeight="1">
      <c r="B41" s="126"/>
      <c r="C41" s="126"/>
      <c r="D41" s="126"/>
      <c r="E41" s="126"/>
      <c r="F41" s="126"/>
      <c r="G41" s="126"/>
      <c r="H41" s="126"/>
      <c r="I41" s="126"/>
      <c r="J41" s="126"/>
      <c r="K41" s="126"/>
      <c r="L41" s="126"/>
      <c r="M41" s="126"/>
      <c r="N41" s="126"/>
      <c r="O41" s="126"/>
      <c r="P41" s="126"/>
      <c r="Q41" s="126"/>
      <c r="R41" s="126"/>
      <c r="S41" s="126"/>
      <c r="T41" s="126"/>
      <c r="U41" s="126"/>
      <c r="V41" s="126"/>
      <c r="W41" s="126"/>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26:W27"/>
    <mergeCell ref="C28:W29"/>
    <mergeCell ref="C32:W33"/>
    <mergeCell ref="C34:W35"/>
    <mergeCell ref="A38:X38"/>
    <mergeCell ref="C23:W24"/>
    <mergeCell ref="B2:W3"/>
    <mergeCell ref="C6:W7"/>
    <mergeCell ref="C8:W10"/>
    <mergeCell ref="C13:W14"/>
    <mergeCell ref="C15:W16"/>
    <mergeCell ref="C19:W20"/>
    <mergeCell ref="C17:W18"/>
    <mergeCell ref="C21:W22"/>
  </mergeCells>
  <phoneticPr fontId="5"/>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8F2F-2756-417A-A2A0-EF167331C245}">
  <dimension ref="A1:BR120"/>
  <sheetViews>
    <sheetView view="pageBreakPreview" zoomScale="85" zoomScaleNormal="100" zoomScaleSheetLayoutView="85" workbookViewId="0">
      <selection activeCell="P24" sqref="P24:U24"/>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399" t="s">
        <v>47</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400" t="s">
        <v>57</v>
      </c>
      <c r="B3" s="401"/>
      <c r="C3" s="404" t="s">
        <v>73</v>
      </c>
      <c r="D3" s="405"/>
      <c r="E3" s="405"/>
      <c r="F3" s="405"/>
      <c r="G3" s="405"/>
      <c r="H3" s="405"/>
      <c r="I3" s="405"/>
      <c r="J3" s="405"/>
      <c r="K3" s="405"/>
      <c r="L3" s="405"/>
      <c r="M3" s="405"/>
      <c r="N3" s="405"/>
      <c r="O3" s="405"/>
      <c r="P3" s="405"/>
      <c r="Q3" s="405"/>
      <c r="R3" s="405"/>
      <c r="S3" s="405"/>
      <c r="T3" s="405"/>
      <c r="U3" s="405"/>
      <c r="V3" s="405"/>
      <c r="W3" s="405"/>
      <c r="X3" s="405"/>
      <c r="Y3" s="406"/>
      <c r="Z3" s="407" t="s">
        <v>58</v>
      </c>
      <c r="AA3" s="408"/>
      <c r="AB3" s="408"/>
      <c r="AC3" s="408"/>
      <c r="AD3" s="408"/>
      <c r="AE3" s="52" t="s">
        <v>59</v>
      </c>
      <c r="AF3" s="25"/>
      <c r="AG3" s="53" t="s">
        <v>41</v>
      </c>
      <c r="AH3" s="26"/>
      <c r="AJ3" s="7"/>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row>
    <row r="4" spans="1:70" ht="30" customHeight="1" thickBot="1">
      <c r="A4" s="402"/>
      <c r="B4" s="403"/>
      <c r="C4" s="336" t="s">
        <v>343</v>
      </c>
      <c r="D4" s="337"/>
      <c r="E4" s="337"/>
      <c r="F4" s="337"/>
      <c r="G4" s="337"/>
      <c r="H4" s="337"/>
      <c r="I4" s="337"/>
      <c r="J4" s="337"/>
      <c r="K4" s="337"/>
      <c r="L4" s="337"/>
      <c r="M4" s="337"/>
      <c r="N4" s="337"/>
      <c r="O4" s="337"/>
      <c r="P4" s="337"/>
      <c r="Q4" s="337"/>
      <c r="R4" s="337"/>
      <c r="S4" s="337"/>
      <c r="T4" s="337"/>
      <c r="U4" s="337"/>
      <c r="V4" s="337"/>
      <c r="W4" s="337"/>
      <c r="X4" s="337"/>
      <c r="Y4" s="338"/>
      <c r="Z4" s="339" t="s">
        <v>67</v>
      </c>
      <c r="AA4" s="340"/>
      <c r="AB4" s="340"/>
      <c r="AC4" s="340"/>
      <c r="AD4" s="340"/>
      <c r="AE4" s="340"/>
      <c r="AF4" s="340"/>
      <c r="AG4" s="340"/>
      <c r="AH4" s="27"/>
      <c r="AJ4" s="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333"/>
      <c r="B6" s="333"/>
      <c r="C6" s="333"/>
      <c r="D6" s="333"/>
      <c r="E6" s="333"/>
      <c r="F6" s="333"/>
      <c r="G6" s="333"/>
      <c r="H6" s="333"/>
      <c r="I6" s="333"/>
      <c r="J6" s="333"/>
      <c r="K6" s="333"/>
      <c r="L6" s="333"/>
      <c r="M6" s="333"/>
      <c r="N6" s="333"/>
      <c r="O6" s="333"/>
      <c r="P6" s="333"/>
      <c r="Q6" s="333"/>
      <c r="R6" s="333"/>
      <c r="S6" s="333"/>
      <c r="T6" s="333"/>
      <c r="U6" s="83"/>
      <c r="V6" s="82" t="s">
        <v>48</v>
      </c>
      <c r="W6" s="82"/>
      <c r="X6" s="82"/>
      <c r="Y6" s="417"/>
      <c r="Z6" s="418"/>
      <c r="AA6" s="418"/>
      <c r="AB6" s="82" t="s">
        <v>0</v>
      </c>
      <c r="AC6" s="416"/>
      <c r="AD6" s="416"/>
      <c r="AE6" s="82" t="s">
        <v>1</v>
      </c>
      <c r="AF6" s="416"/>
      <c r="AG6" s="416"/>
      <c r="AH6" s="82" t="s">
        <v>2</v>
      </c>
      <c r="AI6" s="6"/>
      <c r="AJ6" s="6"/>
      <c r="AK6" s="6"/>
      <c r="AL6" s="6"/>
      <c r="AM6" s="15"/>
      <c r="AN6" s="6"/>
      <c r="AO6" s="6"/>
      <c r="AP6" s="6"/>
      <c r="AQ6" s="6"/>
      <c r="AR6" s="6"/>
      <c r="AS6" s="6"/>
    </row>
    <row r="7" spans="1:70" s="4" customFormat="1" ht="3.6" customHeight="1" thickBot="1">
      <c r="A7" s="333"/>
      <c r="B7" s="333"/>
      <c r="C7" s="333"/>
      <c r="D7" s="333"/>
      <c r="E7" s="333"/>
      <c r="F7" s="333"/>
      <c r="G7" s="333"/>
      <c r="H7" s="333"/>
      <c r="I7" s="333"/>
      <c r="J7" s="333"/>
      <c r="K7" s="333"/>
      <c r="L7" s="333"/>
      <c r="M7" s="333"/>
      <c r="N7" s="333"/>
      <c r="O7" s="333"/>
      <c r="P7" s="333"/>
      <c r="Q7" s="333"/>
      <c r="R7" s="333"/>
      <c r="S7" s="333"/>
      <c r="T7" s="333"/>
      <c r="U7" s="333"/>
      <c r="V7" s="333"/>
      <c r="W7" s="333"/>
      <c r="X7" s="333"/>
      <c r="Y7" s="64"/>
      <c r="Z7" s="64"/>
      <c r="AA7" s="333"/>
      <c r="AB7" s="64"/>
      <c r="AC7" s="64"/>
      <c r="AD7" s="333"/>
      <c r="AE7" s="81"/>
      <c r="AF7" s="333"/>
      <c r="AG7" s="333"/>
      <c r="AH7" s="333"/>
      <c r="AI7" s="6"/>
      <c r="AJ7" s="6"/>
      <c r="AK7" s="6"/>
      <c r="AL7" s="6"/>
      <c r="AM7" s="15"/>
      <c r="AN7" s="6"/>
      <c r="AO7" s="6"/>
      <c r="AP7" s="6"/>
      <c r="AQ7" s="6"/>
      <c r="AR7" s="6"/>
      <c r="AS7" s="6"/>
    </row>
    <row r="8" spans="1:70" s="4" customFormat="1" ht="18.95" customHeight="1">
      <c r="A8" s="419" t="s">
        <v>4</v>
      </c>
      <c r="B8" s="420"/>
      <c r="C8" s="425" t="s">
        <v>5</v>
      </c>
      <c r="D8" s="425"/>
      <c r="E8" s="425"/>
      <c r="F8" s="425"/>
      <c r="G8" s="425"/>
      <c r="H8" s="425"/>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8"/>
      <c r="AI8" s="16" t="s">
        <v>3</v>
      </c>
      <c r="AJ8" s="6"/>
      <c r="AK8" s="6"/>
      <c r="AL8" s="6"/>
      <c r="AM8" s="15"/>
      <c r="AN8" s="6"/>
      <c r="AO8" s="6"/>
      <c r="AP8" s="6"/>
      <c r="AQ8" s="6"/>
      <c r="AR8" s="6"/>
      <c r="AS8" s="6"/>
    </row>
    <row r="9" spans="1:70" s="4" customFormat="1" ht="18.95" customHeight="1">
      <c r="A9" s="421"/>
      <c r="B9" s="422"/>
      <c r="C9" s="426"/>
      <c r="D9" s="426"/>
      <c r="E9" s="426"/>
      <c r="F9" s="426"/>
      <c r="G9" s="426"/>
      <c r="H9" s="426"/>
      <c r="I9" s="429" t="s">
        <v>49</v>
      </c>
      <c r="J9" s="430"/>
      <c r="K9" s="430"/>
      <c r="L9" s="430"/>
      <c r="M9" s="430"/>
      <c r="N9" s="430"/>
      <c r="O9" s="430"/>
      <c r="P9" s="430"/>
      <c r="Q9" s="430"/>
      <c r="R9" s="430"/>
      <c r="S9" s="430"/>
      <c r="T9" s="430"/>
      <c r="U9" s="430"/>
      <c r="V9" s="431"/>
      <c r="W9" s="431"/>
      <c r="X9" s="431"/>
      <c r="Y9" s="431"/>
      <c r="Z9" s="431"/>
      <c r="AA9" s="431"/>
      <c r="AB9" s="431"/>
      <c r="AC9" s="431"/>
      <c r="AD9" s="431"/>
      <c r="AE9" s="431"/>
      <c r="AF9" s="431"/>
      <c r="AG9" s="431"/>
      <c r="AH9" s="432"/>
      <c r="AI9" s="16" t="s">
        <v>6</v>
      </c>
      <c r="AJ9" s="6"/>
      <c r="AK9" s="6"/>
      <c r="AL9" s="6"/>
      <c r="AM9" s="6"/>
      <c r="AN9" s="6"/>
      <c r="AO9" s="6"/>
      <c r="AP9" s="6"/>
      <c r="AQ9" s="6"/>
      <c r="AR9" s="6"/>
      <c r="AS9" s="6"/>
    </row>
    <row r="10" spans="1:70" s="4" customFormat="1" ht="18.95" customHeight="1">
      <c r="A10" s="421"/>
      <c r="B10" s="422"/>
      <c r="C10" s="409" t="s">
        <v>30</v>
      </c>
      <c r="D10" s="409"/>
      <c r="E10" s="409"/>
      <c r="F10" s="409"/>
      <c r="G10" s="409"/>
      <c r="H10" s="409"/>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1"/>
      <c r="AI10" s="6"/>
      <c r="AJ10" s="6"/>
      <c r="AK10" s="6"/>
      <c r="AL10" s="6"/>
      <c r="AM10" s="6"/>
      <c r="AN10" s="6"/>
      <c r="AO10" s="6"/>
      <c r="AP10" s="6"/>
      <c r="AQ10" s="6"/>
      <c r="AR10" s="6"/>
      <c r="AS10" s="6"/>
    </row>
    <row r="11" spans="1:70" s="4" customFormat="1" ht="18.95" customHeight="1">
      <c r="A11" s="421"/>
      <c r="B11" s="422"/>
      <c r="C11" s="409" t="s">
        <v>50</v>
      </c>
      <c r="D11" s="409"/>
      <c r="E11" s="409"/>
      <c r="F11" s="409"/>
      <c r="G11" s="409"/>
      <c r="H11" s="409"/>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1"/>
      <c r="AI11" s="23"/>
      <c r="AJ11" s="6"/>
      <c r="AK11" s="6"/>
      <c r="AL11" s="6"/>
      <c r="AM11" s="6"/>
      <c r="AN11" s="6"/>
      <c r="AO11" s="6"/>
      <c r="AP11" s="6"/>
      <c r="AQ11" s="6"/>
      <c r="AR11" s="6"/>
      <c r="AS11" s="6"/>
    </row>
    <row r="12" spans="1:70" ht="18.95" customHeight="1">
      <c r="A12" s="421"/>
      <c r="B12" s="422"/>
      <c r="C12" s="409" t="s">
        <v>7</v>
      </c>
      <c r="D12" s="409"/>
      <c r="E12" s="409"/>
      <c r="F12" s="409"/>
      <c r="G12" s="409"/>
      <c r="H12" s="409"/>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1"/>
      <c r="AI12" s="23"/>
      <c r="AJ12" s="2"/>
      <c r="AK12" s="2"/>
      <c r="AL12" s="2"/>
      <c r="AM12" s="2"/>
      <c r="AN12" s="2"/>
      <c r="AO12" s="2"/>
      <c r="AP12" s="2"/>
      <c r="AQ12" s="2"/>
      <c r="AR12" s="2"/>
      <c r="AS12" s="2"/>
      <c r="AT12" s="2"/>
      <c r="AU12" s="2"/>
      <c r="AV12" s="2"/>
      <c r="AW12" s="2"/>
    </row>
    <row r="13" spans="1:70" ht="18.95" customHeight="1" thickBot="1">
      <c r="A13" s="423"/>
      <c r="B13" s="424"/>
      <c r="C13" s="412" t="s">
        <v>8</v>
      </c>
      <c r="D13" s="412"/>
      <c r="E13" s="412"/>
      <c r="F13" s="412"/>
      <c r="G13" s="412"/>
      <c r="H13" s="412"/>
      <c r="I13" s="413" t="s">
        <v>129</v>
      </c>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5"/>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363" t="s">
        <v>46</v>
      </c>
      <c r="B15" s="364"/>
      <c r="C15" s="369" t="s">
        <v>9</v>
      </c>
      <c r="D15" s="370"/>
      <c r="E15" s="370"/>
      <c r="F15" s="370"/>
      <c r="G15" s="370"/>
      <c r="H15" s="370"/>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2"/>
      <c r="AI15" s="23"/>
      <c r="AJ15" s="8"/>
      <c r="AK15" s="8"/>
      <c r="AL15" s="8"/>
      <c r="AM15" s="8"/>
      <c r="AN15" s="10"/>
      <c r="AO15" s="2"/>
      <c r="AP15" s="2"/>
      <c r="AQ15" s="2"/>
      <c r="AR15" s="2"/>
      <c r="AS15" s="2"/>
      <c r="AT15" s="2"/>
      <c r="AU15" s="2"/>
      <c r="AV15" s="2"/>
      <c r="AW15" s="2"/>
    </row>
    <row r="16" spans="1:70" ht="18.95" customHeight="1">
      <c r="A16" s="365"/>
      <c r="B16" s="366"/>
      <c r="C16" s="373" t="s">
        <v>29</v>
      </c>
      <c r="D16" s="373"/>
      <c r="E16" s="373"/>
      <c r="F16" s="373"/>
      <c r="G16" s="373"/>
      <c r="H16" s="373"/>
      <c r="I16" s="80" t="s">
        <v>36</v>
      </c>
      <c r="J16" s="68"/>
      <c r="K16" s="353"/>
      <c r="L16" s="353"/>
      <c r="M16" s="123" t="s">
        <v>0</v>
      </c>
      <c r="N16" s="374"/>
      <c r="O16" s="374"/>
      <c r="P16" s="123" t="s">
        <v>28</v>
      </c>
      <c r="Q16" s="123" t="s">
        <v>42</v>
      </c>
      <c r="R16" s="68" t="s">
        <v>38</v>
      </c>
      <c r="S16" s="68"/>
      <c r="T16" s="353"/>
      <c r="U16" s="353"/>
      <c r="V16" s="123" t="s">
        <v>0</v>
      </c>
      <c r="W16" s="374"/>
      <c r="X16" s="374"/>
      <c r="Y16" s="123" t="s">
        <v>28</v>
      </c>
      <c r="Z16" s="123" t="s">
        <v>42</v>
      </c>
      <c r="AA16" s="68" t="s">
        <v>37</v>
      </c>
      <c r="AB16" s="68"/>
      <c r="AC16" s="353"/>
      <c r="AD16" s="353"/>
      <c r="AE16" s="123" t="s">
        <v>0</v>
      </c>
      <c r="AF16" s="374"/>
      <c r="AG16" s="374"/>
      <c r="AH16" s="79" t="s">
        <v>28</v>
      </c>
      <c r="AI16" s="23"/>
      <c r="AJ16" s="2"/>
      <c r="AK16" s="21"/>
      <c r="AL16" s="2"/>
      <c r="AM16" s="2"/>
      <c r="AN16" s="2"/>
      <c r="AO16" s="2"/>
      <c r="AP16" s="2"/>
      <c r="AQ16" s="2"/>
      <c r="AR16" s="2"/>
      <c r="AS16" s="2"/>
      <c r="AT16" s="2"/>
      <c r="AU16" s="2"/>
      <c r="AV16" s="2"/>
      <c r="AW16" s="2"/>
    </row>
    <row r="17" spans="1:49" ht="18.95" customHeight="1">
      <c r="A17" s="365"/>
      <c r="B17" s="366"/>
      <c r="C17" s="358" t="s">
        <v>336</v>
      </c>
      <c r="D17" s="358"/>
      <c r="E17" s="358"/>
      <c r="F17" s="358"/>
      <c r="G17" s="358"/>
      <c r="H17" s="358"/>
      <c r="I17" s="359"/>
      <c r="J17" s="360"/>
      <c r="K17" s="360"/>
      <c r="L17" s="360"/>
      <c r="M17" s="361"/>
      <c r="N17" s="359"/>
      <c r="O17" s="360"/>
      <c r="P17" s="360"/>
      <c r="Q17" s="360"/>
      <c r="R17" s="361"/>
      <c r="S17" s="359"/>
      <c r="T17" s="360"/>
      <c r="U17" s="360"/>
      <c r="V17" s="360"/>
      <c r="W17" s="361"/>
      <c r="X17" s="359"/>
      <c r="Y17" s="360"/>
      <c r="Z17" s="360"/>
      <c r="AA17" s="360"/>
      <c r="AB17" s="361"/>
      <c r="AC17" s="359"/>
      <c r="AD17" s="360"/>
      <c r="AE17" s="360"/>
      <c r="AF17" s="360"/>
      <c r="AG17" s="360"/>
      <c r="AH17" s="362"/>
      <c r="AI17" s="23"/>
      <c r="AJ17" s="2"/>
      <c r="AK17" s="21"/>
      <c r="AL17" s="2"/>
      <c r="AM17" s="2"/>
      <c r="AN17" s="2"/>
      <c r="AO17" s="2"/>
      <c r="AP17" s="2"/>
      <c r="AQ17" s="2"/>
      <c r="AR17" s="2"/>
      <c r="AS17" s="2"/>
      <c r="AT17" s="2"/>
      <c r="AU17" s="2"/>
      <c r="AV17" s="2"/>
      <c r="AW17" s="2"/>
    </row>
    <row r="18" spans="1:49" ht="18.95" customHeight="1">
      <c r="A18" s="365"/>
      <c r="B18" s="366"/>
      <c r="C18" s="358" t="s">
        <v>10</v>
      </c>
      <c r="D18" s="358"/>
      <c r="E18" s="358"/>
      <c r="F18" s="358"/>
      <c r="G18" s="358"/>
      <c r="H18" s="358"/>
      <c r="I18" s="359"/>
      <c r="J18" s="360"/>
      <c r="K18" s="360"/>
      <c r="L18" s="360"/>
      <c r="M18" s="361"/>
      <c r="N18" s="359"/>
      <c r="O18" s="360"/>
      <c r="P18" s="360"/>
      <c r="Q18" s="360"/>
      <c r="R18" s="361"/>
      <c r="S18" s="359"/>
      <c r="T18" s="360"/>
      <c r="U18" s="360"/>
      <c r="V18" s="360"/>
      <c r="W18" s="361"/>
      <c r="X18" s="359"/>
      <c r="Y18" s="360"/>
      <c r="Z18" s="360"/>
      <c r="AA18" s="360"/>
      <c r="AB18" s="361"/>
      <c r="AC18" s="359"/>
      <c r="AD18" s="360"/>
      <c r="AE18" s="360"/>
      <c r="AF18" s="360"/>
      <c r="AG18" s="360"/>
      <c r="AH18" s="362"/>
      <c r="AI18" s="23"/>
      <c r="AJ18" s="2"/>
      <c r="AK18" s="2"/>
      <c r="AL18" s="2"/>
      <c r="AM18" s="2"/>
      <c r="AN18" s="2"/>
      <c r="AO18" s="2"/>
      <c r="AP18" s="2"/>
      <c r="AQ18" s="2"/>
      <c r="AR18" s="2"/>
      <c r="AS18" s="2"/>
      <c r="AT18" s="2"/>
      <c r="AU18" s="2"/>
      <c r="AV18" s="2"/>
      <c r="AW18" s="2"/>
    </row>
    <row r="19" spans="1:49" ht="25.5" customHeight="1">
      <c r="A19" s="365"/>
      <c r="B19" s="366"/>
      <c r="C19" s="394" t="s">
        <v>342</v>
      </c>
      <c r="D19" s="395"/>
      <c r="E19" s="395"/>
      <c r="F19" s="395"/>
      <c r="G19" s="395"/>
      <c r="H19" s="395"/>
      <c r="I19" s="396"/>
      <c r="J19" s="397"/>
      <c r="K19" s="397"/>
      <c r="L19" s="397"/>
      <c r="M19" s="398"/>
      <c r="N19" s="396"/>
      <c r="O19" s="397"/>
      <c r="P19" s="397"/>
      <c r="Q19" s="397"/>
      <c r="R19" s="398"/>
      <c r="S19" s="396"/>
      <c r="T19" s="397"/>
      <c r="U19" s="397"/>
      <c r="V19" s="397"/>
      <c r="W19" s="398"/>
      <c r="X19" s="396"/>
      <c r="Y19" s="397"/>
      <c r="Z19" s="397"/>
      <c r="AA19" s="397"/>
      <c r="AB19" s="398"/>
      <c r="AC19" s="396"/>
      <c r="AD19" s="397"/>
      <c r="AE19" s="397"/>
      <c r="AF19" s="397"/>
      <c r="AG19" s="397"/>
      <c r="AH19" s="433"/>
      <c r="AI19" s="23"/>
      <c r="AJ19" s="2"/>
      <c r="AK19" s="2"/>
      <c r="AL19" s="2"/>
      <c r="AM19" s="2"/>
      <c r="AN19" s="2"/>
      <c r="AO19" s="2"/>
      <c r="AP19" s="2"/>
      <c r="AQ19" s="2"/>
      <c r="AR19" s="2"/>
      <c r="AS19" s="2"/>
      <c r="AT19" s="2"/>
      <c r="AU19" s="2"/>
      <c r="AV19" s="2"/>
      <c r="AW19" s="2"/>
    </row>
    <row r="20" spans="1:49" ht="18.95" customHeight="1">
      <c r="A20" s="365"/>
      <c r="B20" s="366"/>
      <c r="C20" s="373" t="s">
        <v>11</v>
      </c>
      <c r="D20" s="373"/>
      <c r="E20" s="373"/>
      <c r="F20" s="373"/>
      <c r="G20" s="373"/>
      <c r="H20" s="373"/>
      <c r="I20" s="352"/>
      <c r="J20" s="353"/>
      <c r="K20" s="68" t="s">
        <v>12</v>
      </c>
      <c r="L20" s="68"/>
      <c r="M20" s="123" t="s">
        <v>13</v>
      </c>
      <c r="N20" s="352"/>
      <c r="O20" s="353"/>
      <c r="P20" s="68" t="s">
        <v>12</v>
      </c>
      <c r="Q20" s="68"/>
      <c r="R20" s="68"/>
      <c r="S20" s="354" t="s">
        <v>15</v>
      </c>
      <c r="T20" s="355"/>
      <c r="U20" s="355"/>
      <c r="V20" s="356"/>
      <c r="W20" s="352"/>
      <c r="X20" s="353"/>
      <c r="Y20" s="353"/>
      <c r="Z20" s="353"/>
      <c r="AA20" s="353"/>
      <c r="AB20" s="353"/>
      <c r="AC20" s="353"/>
      <c r="AD20" s="353"/>
      <c r="AE20" s="353"/>
      <c r="AF20" s="353"/>
      <c r="AG20" s="353"/>
      <c r="AH20" s="357"/>
      <c r="AI20" s="23"/>
      <c r="AJ20" s="2"/>
      <c r="AK20" s="2"/>
      <c r="AL20" s="2"/>
      <c r="AM20" s="2"/>
      <c r="AN20" s="2"/>
      <c r="AO20" s="2"/>
      <c r="AP20" s="2"/>
      <c r="AQ20" s="2"/>
      <c r="AR20" s="2"/>
      <c r="AS20" s="2"/>
      <c r="AT20" s="2"/>
      <c r="AU20" s="2"/>
      <c r="AV20" s="2"/>
      <c r="AW20" s="2"/>
    </row>
    <row r="21" spans="1:49" ht="18.95" customHeight="1">
      <c r="A21" s="365"/>
      <c r="B21" s="366"/>
      <c r="C21" s="384" t="s">
        <v>76</v>
      </c>
      <c r="D21" s="385"/>
      <c r="E21" s="385"/>
      <c r="F21" s="385"/>
      <c r="G21" s="385"/>
      <c r="H21" s="385"/>
      <c r="I21" s="122"/>
      <c r="J21" s="74"/>
      <c r="K21" s="74"/>
      <c r="L21" s="330"/>
      <c r="M21" s="74"/>
      <c r="N21" s="74"/>
      <c r="O21" s="330" t="s">
        <v>14</v>
      </c>
      <c r="P21" s="74"/>
      <c r="Q21" s="74"/>
      <c r="R21" s="74"/>
      <c r="S21" s="388" t="s">
        <v>97</v>
      </c>
      <c r="T21" s="389"/>
      <c r="U21" s="389"/>
      <c r="V21" s="390"/>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365"/>
      <c r="B22" s="366"/>
      <c r="C22" s="386"/>
      <c r="D22" s="387"/>
      <c r="E22" s="387"/>
      <c r="F22" s="387"/>
      <c r="G22" s="387"/>
      <c r="H22" s="387"/>
      <c r="I22" s="122"/>
      <c r="J22" s="74"/>
      <c r="K22" s="74"/>
      <c r="L22" s="330"/>
      <c r="M22" s="74"/>
      <c r="N22" s="74"/>
      <c r="O22" s="330" t="s">
        <v>14</v>
      </c>
      <c r="P22" s="74"/>
      <c r="Q22" s="74"/>
      <c r="R22" s="74"/>
      <c r="S22" s="391"/>
      <c r="T22" s="392"/>
      <c r="U22" s="392"/>
      <c r="V22" s="393"/>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365"/>
      <c r="B23" s="366"/>
      <c r="C23" s="373" t="s">
        <v>39</v>
      </c>
      <c r="D23" s="373"/>
      <c r="E23" s="373"/>
      <c r="F23" s="373"/>
      <c r="G23" s="373"/>
      <c r="H23" s="373"/>
      <c r="I23" s="438"/>
      <c r="J23" s="439"/>
      <c r="K23" s="439"/>
      <c r="L23" s="439"/>
      <c r="M23" s="439"/>
      <c r="N23" s="439"/>
      <c r="O23" s="439"/>
      <c r="P23" s="439"/>
      <c r="Q23" s="439"/>
      <c r="R23" s="68" t="s">
        <v>40</v>
      </c>
      <c r="S23" s="440" t="s">
        <v>77</v>
      </c>
      <c r="T23" s="373"/>
      <c r="U23" s="373"/>
      <c r="V23" s="441"/>
      <c r="W23" s="434" t="s">
        <v>78</v>
      </c>
      <c r="X23" s="435"/>
      <c r="Y23" s="435"/>
      <c r="Z23" s="435"/>
      <c r="AA23" s="435"/>
      <c r="AB23" s="435"/>
      <c r="AC23" s="435"/>
      <c r="AD23" s="435"/>
      <c r="AE23" s="435"/>
      <c r="AF23" s="435"/>
      <c r="AG23" s="436"/>
      <c r="AH23" s="437"/>
      <c r="AI23" s="23"/>
      <c r="AJ23" s="2"/>
      <c r="AK23" s="2"/>
      <c r="AL23" s="2"/>
      <c r="AM23" s="2"/>
      <c r="AN23" s="2"/>
      <c r="AO23" s="2"/>
      <c r="AP23" s="2"/>
      <c r="AQ23" s="2"/>
      <c r="AR23" s="2"/>
      <c r="AS23" s="2"/>
      <c r="AT23" s="2"/>
      <c r="AU23" s="2"/>
      <c r="AV23" s="2"/>
      <c r="AW23" s="2"/>
    </row>
    <row r="24" spans="1:49" ht="18.95" customHeight="1" thickBot="1">
      <c r="A24" s="365"/>
      <c r="B24" s="366"/>
      <c r="C24" s="470" t="s">
        <v>60</v>
      </c>
      <c r="D24" s="471"/>
      <c r="E24" s="471"/>
      <c r="F24" s="471"/>
      <c r="G24" s="471"/>
      <c r="H24" s="472"/>
      <c r="I24" s="479" t="s">
        <v>16</v>
      </c>
      <c r="J24" s="480"/>
      <c r="K24" s="480"/>
      <c r="L24" s="480"/>
      <c r="M24" s="480"/>
      <c r="N24" s="480"/>
      <c r="O24" s="480"/>
      <c r="P24" s="481"/>
      <c r="Q24" s="481"/>
      <c r="R24" s="481"/>
      <c r="S24" s="481"/>
      <c r="T24" s="481"/>
      <c r="U24" s="482"/>
      <c r="V24" s="483" t="s">
        <v>17</v>
      </c>
      <c r="W24" s="484"/>
      <c r="X24" s="484"/>
      <c r="Y24" s="484"/>
      <c r="Z24" s="484"/>
      <c r="AA24" s="484"/>
      <c r="AB24" s="484"/>
      <c r="AC24" s="375"/>
      <c r="AD24" s="375"/>
      <c r="AE24" s="375"/>
      <c r="AF24" s="375"/>
      <c r="AG24" s="375"/>
      <c r="AH24" s="376"/>
      <c r="AI24" s="23"/>
      <c r="AJ24" s="2"/>
      <c r="AK24" s="2"/>
      <c r="AL24" s="2"/>
      <c r="AM24" s="2"/>
      <c r="AN24" s="2"/>
      <c r="AO24" s="2"/>
      <c r="AP24" s="2"/>
      <c r="AQ24" s="2"/>
      <c r="AR24" s="2"/>
      <c r="AS24" s="2"/>
      <c r="AT24" s="2"/>
      <c r="AU24" s="2"/>
      <c r="AV24" s="2"/>
      <c r="AW24" s="2"/>
    </row>
    <row r="25" spans="1:49" ht="18.95" customHeight="1" thickTop="1">
      <c r="A25" s="365"/>
      <c r="B25" s="366"/>
      <c r="C25" s="473"/>
      <c r="D25" s="474"/>
      <c r="E25" s="474"/>
      <c r="F25" s="474"/>
      <c r="G25" s="474"/>
      <c r="H25" s="475"/>
      <c r="I25" s="95"/>
      <c r="J25" s="488" t="s">
        <v>84</v>
      </c>
      <c r="K25" s="488"/>
      <c r="L25" s="488"/>
      <c r="M25" s="488"/>
      <c r="N25" s="488"/>
      <c r="O25" s="488"/>
      <c r="P25" s="379"/>
      <c r="Q25" s="379"/>
      <c r="R25" s="379"/>
      <c r="S25" s="379"/>
      <c r="T25" s="379"/>
      <c r="U25" s="379"/>
      <c r="V25" s="456" t="s">
        <v>19</v>
      </c>
      <c r="W25" s="457"/>
      <c r="X25" s="457"/>
      <c r="Y25" s="457"/>
      <c r="Z25" s="457"/>
      <c r="AA25" s="457"/>
      <c r="AB25" s="457"/>
      <c r="AC25" s="450"/>
      <c r="AD25" s="450"/>
      <c r="AE25" s="450"/>
      <c r="AF25" s="450"/>
      <c r="AG25" s="450"/>
      <c r="AH25" s="451"/>
      <c r="AI25" s="23"/>
      <c r="AJ25" s="2"/>
      <c r="AK25" s="2"/>
      <c r="AL25" s="2"/>
      <c r="AM25" s="2"/>
      <c r="AN25" s="2"/>
      <c r="AO25" s="2"/>
      <c r="AP25" s="2"/>
      <c r="AQ25" s="2"/>
      <c r="AR25" s="2"/>
      <c r="AS25" s="2"/>
      <c r="AT25" s="2"/>
      <c r="AU25" s="2"/>
      <c r="AV25" s="2"/>
      <c r="AW25" s="2"/>
    </row>
    <row r="26" spans="1:49" ht="18.95" customHeight="1">
      <c r="A26" s="365"/>
      <c r="B26" s="366"/>
      <c r="C26" s="473"/>
      <c r="D26" s="474"/>
      <c r="E26" s="474"/>
      <c r="F26" s="474"/>
      <c r="G26" s="474"/>
      <c r="H26" s="475"/>
      <c r="I26" s="94"/>
      <c r="J26" s="488" t="s">
        <v>85</v>
      </c>
      <c r="K26" s="488"/>
      <c r="L26" s="488"/>
      <c r="M26" s="488"/>
      <c r="N26" s="488"/>
      <c r="O26" s="488"/>
      <c r="P26" s="379"/>
      <c r="Q26" s="379"/>
      <c r="R26" s="379"/>
      <c r="S26" s="379"/>
      <c r="T26" s="379"/>
      <c r="U26" s="379"/>
      <c r="V26" s="458"/>
      <c r="W26" s="459"/>
      <c r="X26" s="459"/>
      <c r="Y26" s="459"/>
      <c r="Z26" s="459"/>
      <c r="AA26" s="459"/>
      <c r="AB26" s="459"/>
      <c r="AC26" s="382"/>
      <c r="AD26" s="382"/>
      <c r="AE26" s="382"/>
      <c r="AF26" s="382"/>
      <c r="AG26" s="382"/>
      <c r="AH26" s="383"/>
      <c r="AI26" s="23"/>
      <c r="AJ26" s="2"/>
      <c r="AK26" s="2"/>
      <c r="AL26" s="2"/>
      <c r="AM26" s="2"/>
      <c r="AN26" s="2"/>
      <c r="AO26" s="2"/>
      <c r="AP26" s="2"/>
      <c r="AQ26" s="2"/>
      <c r="AR26" s="2"/>
      <c r="AS26" s="2"/>
      <c r="AT26" s="2"/>
      <c r="AU26" s="2"/>
      <c r="AV26" s="2"/>
      <c r="AW26" s="2"/>
    </row>
    <row r="27" spans="1:49" ht="18.95" customHeight="1" thickBot="1">
      <c r="A27" s="365"/>
      <c r="B27" s="366"/>
      <c r="C27" s="473"/>
      <c r="D27" s="474"/>
      <c r="E27" s="474"/>
      <c r="F27" s="474"/>
      <c r="G27" s="474"/>
      <c r="H27" s="475"/>
      <c r="I27" s="377" t="s">
        <v>18</v>
      </c>
      <c r="J27" s="378"/>
      <c r="K27" s="378"/>
      <c r="L27" s="378"/>
      <c r="M27" s="378"/>
      <c r="N27" s="378"/>
      <c r="O27" s="378"/>
      <c r="P27" s="379"/>
      <c r="Q27" s="379"/>
      <c r="R27" s="379"/>
      <c r="S27" s="379"/>
      <c r="T27" s="379"/>
      <c r="U27" s="379"/>
      <c r="V27" s="93"/>
      <c r="W27" s="103" t="s">
        <v>83</v>
      </c>
      <c r="X27" s="104"/>
      <c r="Y27" s="460"/>
      <c r="Z27" s="460"/>
      <c r="AA27" s="104" t="s">
        <v>96</v>
      </c>
      <c r="AB27" s="104"/>
      <c r="AC27" s="118"/>
      <c r="AD27" s="118"/>
      <c r="AE27" s="487"/>
      <c r="AF27" s="487"/>
      <c r="AG27" s="118" t="s">
        <v>86</v>
      </c>
      <c r="AH27" s="119"/>
      <c r="AI27" s="23"/>
      <c r="AJ27" s="2"/>
      <c r="AK27" s="2"/>
      <c r="AL27" s="2"/>
      <c r="AM27" s="2"/>
      <c r="AN27" s="2"/>
      <c r="AO27" s="2"/>
      <c r="AP27" s="2"/>
      <c r="AQ27" s="2"/>
      <c r="AR27" s="2"/>
      <c r="AS27" s="2"/>
      <c r="AT27" s="2"/>
      <c r="AU27" s="2"/>
      <c r="AV27" s="2"/>
      <c r="AW27" s="2"/>
    </row>
    <row r="28" spans="1:49" ht="18.95" customHeight="1" thickTop="1">
      <c r="A28" s="365"/>
      <c r="B28" s="366"/>
      <c r="C28" s="473"/>
      <c r="D28" s="474"/>
      <c r="E28" s="474"/>
      <c r="F28" s="474"/>
      <c r="G28" s="474"/>
      <c r="H28" s="475"/>
      <c r="I28" s="377" t="s">
        <v>20</v>
      </c>
      <c r="J28" s="378"/>
      <c r="K28" s="378"/>
      <c r="L28" s="378"/>
      <c r="M28" s="378"/>
      <c r="N28" s="378"/>
      <c r="O28" s="378"/>
      <c r="P28" s="379"/>
      <c r="Q28" s="379"/>
      <c r="R28" s="379"/>
      <c r="S28" s="379"/>
      <c r="T28" s="379"/>
      <c r="U28" s="379"/>
      <c r="V28" s="380" t="s">
        <v>21</v>
      </c>
      <c r="W28" s="381"/>
      <c r="X28" s="381"/>
      <c r="Y28" s="381"/>
      <c r="Z28" s="381"/>
      <c r="AA28" s="381"/>
      <c r="AB28" s="381"/>
      <c r="AC28" s="382"/>
      <c r="AD28" s="382"/>
      <c r="AE28" s="382"/>
      <c r="AF28" s="382"/>
      <c r="AG28" s="382"/>
      <c r="AH28" s="383"/>
      <c r="AI28" s="23"/>
      <c r="AJ28" s="2"/>
      <c r="AK28" s="2"/>
      <c r="AL28" s="2"/>
      <c r="AM28" s="2"/>
      <c r="AN28" s="2"/>
      <c r="AO28" s="2"/>
      <c r="AP28" s="2"/>
      <c r="AQ28" s="2"/>
      <c r="AR28" s="2"/>
      <c r="AS28" s="2"/>
      <c r="AT28" s="2"/>
      <c r="AU28" s="2"/>
      <c r="AV28" s="2"/>
      <c r="AW28" s="2"/>
    </row>
    <row r="29" spans="1:49" ht="18.95" customHeight="1">
      <c r="A29" s="365"/>
      <c r="B29" s="366"/>
      <c r="C29" s="473"/>
      <c r="D29" s="474"/>
      <c r="E29" s="474"/>
      <c r="F29" s="474"/>
      <c r="G29" s="474"/>
      <c r="H29" s="475"/>
      <c r="I29" s="377" t="s">
        <v>22</v>
      </c>
      <c r="J29" s="378"/>
      <c r="K29" s="378"/>
      <c r="L29" s="378"/>
      <c r="M29" s="378"/>
      <c r="N29" s="378"/>
      <c r="O29" s="378"/>
      <c r="P29" s="379"/>
      <c r="Q29" s="379"/>
      <c r="R29" s="379"/>
      <c r="S29" s="379"/>
      <c r="T29" s="379"/>
      <c r="U29" s="379"/>
      <c r="V29" s="92"/>
      <c r="W29" s="101" t="s">
        <v>83</v>
      </c>
      <c r="X29" s="102"/>
      <c r="Y29" s="461"/>
      <c r="Z29" s="461"/>
      <c r="AA29" s="102" t="s">
        <v>96</v>
      </c>
      <c r="AB29" s="102"/>
      <c r="AC29" s="120"/>
      <c r="AD29" s="120"/>
      <c r="AE29" s="486"/>
      <c r="AF29" s="486"/>
      <c r="AG29" s="120" t="s">
        <v>86</v>
      </c>
      <c r="AH29" s="91"/>
      <c r="AI29" s="23"/>
      <c r="AJ29" s="2"/>
      <c r="AK29" s="2"/>
      <c r="AL29" s="2"/>
      <c r="AM29" s="2"/>
      <c r="AN29" s="2"/>
      <c r="AO29" s="2"/>
      <c r="AP29" s="2"/>
      <c r="AQ29" s="2"/>
      <c r="AR29" s="2"/>
      <c r="AS29" s="2"/>
      <c r="AT29" s="2"/>
      <c r="AU29" s="2"/>
      <c r="AV29" s="2"/>
      <c r="AW29" s="2"/>
    </row>
    <row r="30" spans="1:49" ht="18.95" customHeight="1">
      <c r="A30" s="365"/>
      <c r="B30" s="366"/>
      <c r="C30" s="473"/>
      <c r="D30" s="474"/>
      <c r="E30" s="474"/>
      <c r="F30" s="474"/>
      <c r="G30" s="474"/>
      <c r="H30" s="475"/>
      <c r="I30" s="485" t="s">
        <v>24</v>
      </c>
      <c r="J30" s="378"/>
      <c r="K30" s="378"/>
      <c r="L30" s="378"/>
      <c r="M30" s="378"/>
      <c r="N30" s="378"/>
      <c r="O30" s="378"/>
      <c r="P30" s="379"/>
      <c r="Q30" s="379"/>
      <c r="R30" s="379"/>
      <c r="S30" s="379"/>
      <c r="T30" s="379"/>
      <c r="U30" s="379"/>
      <c r="V30" s="452" t="s">
        <v>23</v>
      </c>
      <c r="W30" s="381"/>
      <c r="X30" s="381"/>
      <c r="Y30" s="381"/>
      <c r="Z30" s="381"/>
      <c r="AA30" s="381"/>
      <c r="AB30" s="381"/>
      <c r="AC30" s="382"/>
      <c r="AD30" s="382"/>
      <c r="AE30" s="382"/>
      <c r="AF30" s="382"/>
      <c r="AG30" s="382"/>
      <c r="AH30" s="383"/>
      <c r="AI30" s="23"/>
      <c r="AJ30" s="2"/>
      <c r="AK30" s="2"/>
      <c r="AL30" s="2"/>
      <c r="AM30" s="2"/>
      <c r="AN30" s="2"/>
      <c r="AO30" s="2"/>
      <c r="AP30" s="2"/>
      <c r="AQ30" s="2"/>
      <c r="AR30" s="2"/>
      <c r="AS30" s="2"/>
      <c r="AT30" s="2"/>
      <c r="AU30" s="2"/>
      <c r="AV30" s="2"/>
      <c r="AW30" s="2"/>
    </row>
    <row r="31" spans="1:49" ht="18.95" customHeight="1" thickBot="1">
      <c r="A31" s="365"/>
      <c r="B31" s="366"/>
      <c r="C31" s="473"/>
      <c r="D31" s="474"/>
      <c r="E31" s="474"/>
      <c r="F31" s="474"/>
      <c r="G31" s="474"/>
      <c r="H31" s="475"/>
      <c r="I31" s="453" t="s">
        <v>51</v>
      </c>
      <c r="J31" s="454"/>
      <c r="K31" s="454"/>
      <c r="L31" s="454"/>
      <c r="M31" s="454"/>
      <c r="N31" s="454"/>
      <c r="O31" s="454"/>
      <c r="P31" s="379"/>
      <c r="Q31" s="379"/>
      <c r="R31" s="379"/>
      <c r="S31" s="379"/>
      <c r="T31" s="379"/>
      <c r="U31" s="379"/>
      <c r="V31" s="455" t="s">
        <v>25</v>
      </c>
      <c r="W31" s="381"/>
      <c r="X31" s="381"/>
      <c r="Y31" s="381"/>
      <c r="Z31" s="381"/>
      <c r="AA31" s="381"/>
      <c r="AB31" s="381"/>
      <c r="AC31" s="448"/>
      <c r="AD31" s="448"/>
      <c r="AE31" s="448"/>
      <c r="AF31" s="448"/>
      <c r="AG31" s="448"/>
      <c r="AH31" s="449"/>
      <c r="AI31" s="23"/>
      <c r="AJ31" s="2"/>
      <c r="AK31" s="2"/>
      <c r="AL31" s="2"/>
      <c r="AM31" s="2"/>
      <c r="AN31" s="2"/>
      <c r="AO31" s="2"/>
      <c r="AP31" s="2"/>
      <c r="AQ31" s="2"/>
      <c r="AR31" s="2"/>
      <c r="AS31" s="2"/>
      <c r="AT31" s="2"/>
      <c r="AU31" s="2"/>
      <c r="AV31" s="2"/>
      <c r="AW31" s="2"/>
    </row>
    <row r="32" spans="1:49" ht="18.95" customHeight="1" thickTop="1">
      <c r="A32" s="365"/>
      <c r="B32" s="366"/>
      <c r="C32" s="476"/>
      <c r="D32" s="477"/>
      <c r="E32" s="477"/>
      <c r="F32" s="477"/>
      <c r="G32" s="477"/>
      <c r="H32" s="478"/>
      <c r="I32" s="444" t="s">
        <v>26</v>
      </c>
      <c r="J32" s="445"/>
      <c r="K32" s="445"/>
      <c r="L32" s="445"/>
      <c r="M32" s="445"/>
      <c r="N32" s="445"/>
      <c r="O32" s="445"/>
      <c r="P32" s="446">
        <f>SUM(P24,P27:U31)</f>
        <v>0</v>
      </c>
      <c r="Q32" s="446"/>
      <c r="R32" s="446"/>
      <c r="S32" s="446"/>
      <c r="T32" s="446"/>
      <c r="U32" s="447"/>
      <c r="V32" s="444" t="s">
        <v>26</v>
      </c>
      <c r="W32" s="445"/>
      <c r="X32" s="445"/>
      <c r="Y32" s="445"/>
      <c r="Z32" s="445"/>
      <c r="AA32" s="445"/>
      <c r="AB32" s="445"/>
      <c r="AC32" s="446">
        <f>SUM(AC24:AH25,AC28,AC30:AH31)</f>
        <v>0</v>
      </c>
      <c r="AD32" s="446"/>
      <c r="AE32" s="446"/>
      <c r="AF32" s="446"/>
      <c r="AG32" s="446"/>
      <c r="AH32" s="468"/>
      <c r="AI32" s="23"/>
      <c r="AJ32" s="2"/>
      <c r="AK32" s="2"/>
      <c r="AL32" s="2"/>
      <c r="AM32" s="2"/>
      <c r="AN32" s="2"/>
      <c r="AO32" s="2"/>
      <c r="AP32" s="2"/>
      <c r="AQ32" s="2"/>
      <c r="AR32" s="2"/>
      <c r="AS32" s="2"/>
      <c r="AT32" s="2"/>
      <c r="AU32" s="2"/>
      <c r="AV32" s="2"/>
      <c r="AW32" s="2"/>
    </row>
    <row r="33" spans="1:49" ht="18.95" customHeight="1">
      <c r="A33" s="365"/>
      <c r="B33" s="366"/>
      <c r="C33" s="440" t="s">
        <v>45</v>
      </c>
      <c r="D33" s="373"/>
      <c r="E33" s="373"/>
      <c r="F33" s="373"/>
      <c r="G33" s="373"/>
      <c r="H33" s="441"/>
      <c r="I33" s="31"/>
      <c r="J33" s="341" t="s">
        <v>339</v>
      </c>
      <c r="K33" s="341"/>
      <c r="L33" s="341"/>
      <c r="M33" s="67" t="s">
        <v>32</v>
      </c>
      <c r="N33" s="341" t="s">
        <v>43</v>
      </c>
      <c r="O33" s="342"/>
      <c r="P33" s="342"/>
      <c r="Q33" s="342"/>
      <c r="R33" s="342"/>
      <c r="S33" s="342"/>
      <c r="T33" s="342"/>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365"/>
      <c r="B34" s="366"/>
      <c r="C34" s="489" t="s">
        <v>54</v>
      </c>
      <c r="D34" s="489"/>
      <c r="E34" s="489"/>
      <c r="F34" s="489"/>
      <c r="G34" s="489"/>
      <c r="H34" s="489"/>
      <c r="I34" s="331"/>
      <c r="J34" s="490" t="s">
        <v>31</v>
      </c>
      <c r="K34" s="490"/>
      <c r="L34" s="490"/>
      <c r="M34" s="39" t="s">
        <v>32</v>
      </c>
      <c r="N34" s="331"/>
      <c r="O34" s="64" t="s">
        <v>95</v>
      </c>
      <c r="P34" s="39"/>
      <c r="Q34" s="39"/>
      <c r="R34" s="331"/>
      <c r="S34" s="64" t="s">
        <v>52</v>
      </c>
      <c r="T34" s="65"/>
      <c r="U34" s="65" t="s">
        <v>33</v>
      </c>
      <c r="V34" s="105" t="s">
        <v>87</v>
      </c>
      <c r="W34" s="107"/>
      <c r="X34" s="107"/>
      <c r="Y34" s="107"/>
      <c r="Z34" s="107"/>
      <c r="AA34" s="107"/>
      <c r="AB34" s="107"/>
      <c r="AC34" s="107"/>
      <c r="AD34" s="332"/>
      <c r="AE34" s="105" t="s">
        <v>59</v>
      </c>
      <c r="AF34" s="332"/>
      <c r="AG34" s="105" t="s">
        <v>90</v>
      </c>
      <c r="AH34" s="106"/>
      <c r="AI34" s="23"/>
      <c r="AJ34" s="2"/>
      <c r="AK34" s="2"/>
      <c r="AL34" s="2"/>
      <c r="AM34" s="2"/>
      <c r="AN34" s="2"/>
      <c r="AO34" s="2"/>
      <c r="AP34" s="2"/>
      <c r="AQ34" s="2"/>
      <c r="AR34" s="2"/>
      <c r="AS34" s="2"/>
      <c r="AT34" s="2"/>
      <c r="AU34" s="2"/>
      <c r="AV34" s="2"/>
      <c r="AW34" s="2"/>
    </row>
    <row r="35" spans="1:49" ht="18.95" customHeight="1">
      <c r="A35" s="365"/>
      <c r="B35" s="366"/>
      <c r="C35" s="343"/>
      <c r="D35" s="344"/>
      <c r="E35" s="344"/>
      <c r="F35" s="344"/>
      <c r="G35" s="344"/>
      <c r="H35" s="347" t="s">
        <v>40</v>
      </c>
      <c r="I35" s="39" t="s">
        <v>88</v>
      </c>
      <c r="J35" s="349" t="s">
        <v>91</v>
      </c>
      <c r="K35" s="350"/>
      <c r="L35" s="350"/>
      <c r="M35" s="350"/>
      <c r="N35" s="350"/>
      <c r="O35" s="442"/>
      <c r="P35" s="442"/>
      <c r="Q35" s="105" t="s">
        <v>0</v>
      </c>
      <c r="R35" s="443"/>
      <c r="S35" s="443"/>
      <c r="T35" s="105" t="s">
        <v>1</v>
      </c>
      <c r="U35" s="65" t="s">
        <v>89</v>
      </c>
      <c r="AH35" s="63"/>
      <c r="AI35" s="23"/>
      <c r="AJ35" s="2"/>
      <c r="AK35" s="2"/>
      <c r="AL35" s="2"/>
      <c r="AM35" s="2"/>
      <c r="AN35" s="2"/>
      <c r="AO35" s="2"/>
      <c r="AP35" s="2"/>
      <c r="AQ35" s="2"/>
      <c r="AR35" s="2"/>
      <c r="AS35" s="2"/>
      <c r="AT35" s="2"/>
      <c r="AU35" s="2"/>
      <c r="AV35" s="2"/>
      <c r="AW35" s="2"/>
    </row>
    <row r="36" spans="1:49" ht="18.95" customHeight="1">
      <c r="A36" s="365"/>
      <c r="B36" s="366"/>
      <c r="C36" s="345"/>
      <c r="D36" s="346"/>
      <c r="E36" s="346"/>
      <c r="F36" s="346"/>
      <c r="G36" s="346"/>
      <c r="H36" s="348"/>
      <c r="I36" s="32"/>
      <c r="J36" s="462" t="s">
        <v>34</v>
      </c>
      <c r="K36" s="462"/>
      <c r="L36" s="462"/>
      <c r="M36" s="61" t="s">
        <v>32</v>
      </c>
      <c r="N36" s="32"/>
      <c r="O36" s="62" t="s">
        <v>35</v>
      </c>
      <c r="P36" s="61"/>
      <c r="Q36" s="61"/>
      <c r="R36" s="32"/>
      <c r="S36" s="62" t="s">
        <v>44</v>
      </c>
      <c r="T36" s="61"/>
      <c r="U36" s="65" t="s">
        <v>33</v>
      </c>
      <c r="V36" s="108" t="s">
        <v>88</v>
      </c>
      <c r="W36" s="351" t="s">
        <v>92</v>
      </c>
      <c r="X36" s="348"/>
      <c r="Y36" s="348"/>
      <c r="Z36" s="348"/>
      <c r="AA36" s="463"/>
      <c r="AB36" s="463"/>
      <c r="AC36" s="463"/>
      <c r="AD36" s="463"/>
      <c r="AE36" s="109" t="s">
        <v>89</v>
      </c>
      <c r="AF36" s="61"/>
      <c r="AG36" s="61"/>
      <c r="AH36" s="60"/>
      <c r="AI36" s="23"/>
      <c r="AJ36" s="2"/>
      <c r="AK36" s="2"/>
      <c r="AL36" s="2"/>
      <c r="AM36" s="2"/>
      <c r="AN36" s="2"/>
      <c r="AO36" s="2"/>
      <c r="AP36" s="2"/>
      <c r="AQ36" s="2"/>
      <c r="AR36" s="2"/>
      <c r="AS36" s="2"/>
      <c r="AT36" s="2"/>
      <c r="AU36" s="2"/>
      <c r="AV36" s="2"/>
      <c r="AW36" s="2"/>
    </row>
    <row r="37" spans="1:49" ht="18.95" customHeight="1">
      <c r="A37" s="365"/>
      <c r="B37" s="366"/>
      <c r="C37" s="469" t="s">
        <v>61</v>
      </c>
      <c r="D37" s="469"/>
      <c r="E37" s="469"/>
      <c r="F37" s="469"/>
      <c r="G37" s="469"/>
      <c r="H37" s="469"/>
      <c r="I37" s="59" t="s">
        <v>72</v>
      </c>
      <c r="J37" s="59"/>
      <c r="K37" s="59"/>
      <c r="L37" s="59"/>
      <c r="M37" s="59"/>
      <c r="N37" s="59"/>
      <c r="O37" s="491"/>
      <c r="P37" s="491"/>
      <c r="Q37" s="59" t="s">
        <v>0</v>
      </c>
      <c r="R37" s="59"/>
      <c r="S37" s="59" t="s">
        <v>62</v>
      </c>
      <c r="T37" s="59"/>
      <c r="U37" s="59"/>
      <c r="V37" s="492"/>
      <c r="W37" s="492"/>
      <c r="X37" s="492"/>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365"/>
      <c r="B38" s="366"/>
      <c r="C38" s="54"/>
      <c r="D38" s="57" t="s">
        <v>64</v>
      </c>
      <c r="E38" s="57"/>
      <c r="F38" s="57"/>
      <c r="G38" s="57"/>
      <c r="H38" s="57"/>
      <c r="I38" s="56" t="s">
        <v>65</v>
      </c>
      <c r="J38" s="56"/>
      <c r="K38" s="56"/>
      <c r="L38" s="56"/>
      <c r="M38" s="56"/>
      <c r="N38" s="56"/>
      <c r="O38" s="493"/>
      <c r="P38" s="493"/>
      <c r="Q38" s="56" t="s">
        <v>0</v>
      </c>
      <c r="R38" s="56"/>
      <c r="S38" s="56" t="s">
        <v>62</v>
      </c>
      <c r="T38" s="56"/>
      <c r="U38" s="56"/>
      <c r="V38" s="494"/>
      <c r="W38" s="494"/>
      <c r="X38" s="494"/>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365"/>
      <c r="B39" s="366"/>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367"/>
      <c r="B40" s="368"/>
      <c r="C40" s="464"/>
      <c r="D40" s="465"/>
      <c r="E40" s="465"/>
      <c r="F40" s="465"/>
      <c r="G40" s="465"/>
      <c r="H40" s="465"/>
      <c r="I40" s="465"/>
      <c r="J40" s="465"/>
      <c r="K40" s="465"/>
      <c r="L40" s="465"/>
      <c r="M40" s="465"/>
      <c r="N40" s="465"/>
      <c r="O40" s="465"/>
      <c r="P40" s="465"/>
      <c r="Q40" s="465"/>
      <c r="R40" s="465"/>
      <c r="S40" s="466"/>
      <c r="T40" s="466"/>
      <c r="U40" s="466"/>
      <c r="V40" s="466"/>
      <c r="W40" s="466"/>
      <c r="X40" s="466"/>
      <c r="Y40" s="466"/>
      <c r="Z40" s="466"/>
      <c r="AA40" s="466"/>
      <c r="AB40" s="466"/>
      <c r="AC40" s="466"/>
      <c r="AD40" s="466"/>
      <c r="AE40" s="466"/>
      <c r="AF40" s="466"/>
      <c r="AG40" s="466"/>
      <c r="AH40" s="467"/>
      <c r="AI40" s="40"/>
      <c r="AJ40" s="11"/>
      <c r="AK40" s="11" t="s">
        <v>55</v>
      </c>
      <c r="AL40" s="11"/>
      <c r="AM40" s="11"/>
      <c r="AN40" s="11"/>
      <c r="AO40" s="11"/>
      <c r="AP40" s="11"/>
      <c r="AQ40" s="11"/>
      <c r="AR40" s="11"/>
      <c r="AS40" s="11"/>
      <c r="AT40" s="11"/>
      <c r="AU40" s="11"/>
      <c r="AV40" s="11"/>
      <c r="AW40" s="11"/>
    </row>
    <row r="41" spans="1:49" s="12" customFormat="1" ht="18.95" customHeight="1">
      <c r="A41" s="363" t="s">
        <v>56</v>
      </c>
      <c r="B41" s="364"/>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365"/>
      <c r="B42" s="366"/>
      <c r="C42" s="522"/>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5"/>
      <c r="AI42" s="43"/>
      <c r="AJ42" s="11"/>
      <c r="AK42" s="11"/>
      <c r="AL42" s="11"/>
      <c r="AM42" s="11"/>
      <c r="AN42" s="11"/>
      <c r="AO42" s="11"/>
      <c r="AP42" s="11"/>
      <c r="AQ42" s="11"/>
      <c r="AR42" s="11"/>
      <c r="AS42" s="11"/>
      <c r="AT42" s="11"/>
      <c r="AU42" s="11"/>
      <c r="AV42" s="11"/>
    </row>
    <row r="43" spans="1:49" s="12" customFormat="1" ht="18.95" customHeight="1">
      <c r="A43" s="365"/>
      <c r="B43" s="366"/>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365"/>
      <c r="B44" s="366"/>
      <c r="C44" s="516"/>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8"/>
      <c r="AI44" s="45"/>
      <c r="AJ44" s="11"/>
      <c r="AK44" s="11"/>
      <c r="AL44" s="11"/>
      <c r="AM44" s="11"/>
      <c r="AN44" s="11"/>
      <c r="AO44" s="11"/>
      <c r="AP44" s="11"/>
      <c r="AQ44" s="11"/>
      <c r="AR44" s="11"/>
      <c r="AS44" s="11"/>
      <c r="AT44" s="11"/>
      <c r="AU44" s="11"/>
      <c r="AV44" s="11"/>
    </row>
    <row r="45" spans="1:49" s="12" customFormat="1" ht="18.95" customHeight="1" thickBot="1">
      <c r="A45" s="367"/>
      <c r="B45" s="368"/>
      <c r="C45" s="505" t="s">
        <v>66</v>
      </c>
      <c r="D45" s="506"/>
      <c r="E45" s="506"/>
      <c r="F45" s="506"/>
      <c r="G45" s="506"/>
      <c r="H45" s="506"/>
      <c r="I45" s="507"/>
      <c r="J45" s="508"/>
      <c r="K45" s="508"/>
      <c r="L45" s="508"/>
      <c r="M45" s="508"/>
      <c r="N45" s="509"/>
      <c r="O45" s="510" t="s">
        <v>69</v>
      </c>
      <c r="P45" s="511"/>
      <c r="Q45" s="511"/>
      <c r="R45" s="511"/>
      <c r="S45" s="511"/>
      <c r="T45" s="511"/>
      <c r="U45" s="512"/>
      <c r="V45" s="513"/>
      <c r="W45" s="513"/>
      <c r="X45" s="513"/>
      <c r="Y45" s="513"/>
      <c r="Z45" s="510" t="s">
        <v>70</v>
      </c>
      <c r="AA45" s="511"/>
      <c r="AB45" s="511"/>
      <c r="AC45" s="511"/>
      <c r="AD45" s="511"/>
      <c r="AE45" s="511"/>
      <c r="AF45" s="519"/>
      <c r="AG45" s="520"/>
      <c r="AH45" s="521"/>
      <c r="AI45" s="44"/>
      <c r="AJ45" s="11"/>
      <c r="AK45" s="11"/>
      <c r="AL45" s="11"/>
      <c r="AM45" s="11"/>
      <c r="AN45" s="11"/>
      <c r="AO45" s="11"/>
      <c r="AP45" s="11"/>
      <c r="AQ45" s="11"/>
      <c r="AR45" s="11"/>
      <c r="AS45" s="11"/>
      <c r="AT45" s="11"/>
      <c r="AU45" s="11"/>
      <c r="AV45" s="11"/>
    </row>
    <row r="46" spans="1:49" s="117" customFormat="1" ht="9.6" customHeight="1" thickBot="1">
      <c r="A46" s="116"/>
      <c r="B46" s="116"/>
      <c r="C46" s="111"/>
      <c r="D46" s="111"/>
      <c r="E46" s="111"/>
      <c r="F46" s="111"/>
      <c r="G46" s="111"/>
      <c r="H46" s="111"/>
      <c r="I46" s="112"/>
      <c r="J46" s="112"/>
      <c r="K46" s="112"/>
      <c r="L46" s="112"/>
      <c r="M46" s="112"/>
      <c r="N46" s="112"/>
      <c r="O46" s="111"/>
      <c r="P46" s="111"/>
      <c r="Q46" s="111"/>
      <c r="R46" s="111"/>
      <c r="S46" s="111"/>
      <c r="T46" s="111"/>
      <c r="U46" s="113"/>
      <c r="V46" s="113"/>
      <c r="W46" s="113"/>
      <c r="X46" s="113"/>
      <c r="Y46" s="113"/>
      <c r="Z46" s="111"/>
      <c r="AA46" s="111"/>
      <c r="AB46" s="111"/>
      <c r="AC46" s="111"/>
      <c r="AD46" s="111"/>
      <c r="AE46" s="111"/>
      <c r="AF46" s="114"/>
      <c r="AG46" s="114"/>
      <c r="AH46" s="114"/>
      <c r="AI46" s="115"/>
      <c r="AJ46" s="13"/>
      <c r="AK46" s="13"/>
      <c r="AL46" s="13"/>
      <c r="AM46" s="13"/>
      <c r="AN46" s="13"/>
      <c r="AO46" s="13"/>
      <c r="AP46" s="13"/>
      <c r="AQ46" s="13"/>
      <c r="AR46" s="13"/>
      <c r="AS46" s="13"/>
      <c r="AT46" s="13"/>
      <c r="AU46" s="13"/>
      <c r="AV46" s="13"/>
    </row>
    <row r="47" spans="1:49" ht="18" customHeight="1">
      <c r="A47" s="495" t="s">
        <v>27</v>
      </c>
      <c r="B47" s="496"/>
      <c r="C47" s="35"/>
      <c r="D47" s="501" t="s">
        <v>80</v>
      </c>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2"/>
      <c r="AJ47" s="7"/>
      <c r="AK47" s="2"/>
      <c r="AL47" s="2"/>
      <c r="AN47" s="2"/>
      <c r="AO47" s="2"/>
      <c r="AP47" s="2"/>
      <c r="AQ47" s="2"/>
      <c r="AR47" s="2"/>
      <c r="AS47" s="2"/>
      <c r="AT47" s="2"/>
      <c r="AU47" s="2"/>
      <c r="AV47" s="2"/>
      <c r="AW47" s="2"/>
    </row>
    <row r="48" spans="1:49" ht="18" customHeight="1">
      <c r="A48" s="497"/>
      <c r="B48" s="498"/>
      <c r="C48" s="36"/>
      <c r="D48" s="503" t="s">
        <v>81</v>
      </c>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4"/>
      <c r="AJ48" s="5"/>
      <c r="AK48" s="2"/>
      <c r="AL48" s="2"/>
      <c r="AN48" s="2"/>
      <c r="AO48" s="2"/>
      <c r="AP48" s="2"/>
      <c r="AQ48" s="2"/>
      <c r="AR48" s="2"/>
      <c r="AS48" s="2"/>
      <c r="AT48" s="2"/>
      <c r="AU48" s="2"/>
      <c r="AV48" s="2"/>
      <c r="AW48" s="2"/>
    </row>
    <row r="49" spans="1:57" ht="18" customHeight="1">
      <c r="A49" s="497"/>
      <c r="B49" s="498"/>
      <c r="C49" s="331"/>
      <c r="D49" s="503" t="s">
        <v>82</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4"/>
      <c r="AJ49" s="5"/>
      <c r="AK49" s="2"/>
      <c r="AL49" s="2"/>
      <c r="AM49" s="2"/>
      <c r="AN49" s="2"/>
      <c r="AO49" s="2"/>
      <c r="AP49" s="2"/>
      <c r="AQ49" s="2"/>
      <c r="AR49" s="2"/>
      <c r="AS49" s="2"/>
      <c r="AT49" s="2"/>
      <c r="AU49" s="2"/>
      <c r="AV49" s="2"/>
      <c r="AW49" s="2"/>
    </row>
    <row r="50" spans="1:57" ht="18" customHeight="1">
      <c r="A50" s="497"/>
      <c r="B50" s="498"/>
      <c r="C50" s="36"/>
      <c r="D50" s="503" t="s">
        <v>53</v>
      </c>
      <c r="E50" s="503"/>
      <c r="F50" s="503"/>
      <c r="G50" s="503"/>
      <c r="H50" s="503"/>
      <c r="I50" s="503"/>
      <c r="J50" s="503"/>
      <c r="K50" s="503"/>
      <c r="L50" s="503"/>
      <c r="M50" s="503"/>
      <c r="N50" s="503"/>
      <c r="O50" s="503"/>
      <c r="P50" s="503"/>
      <c r="Q50" s="503"/>
      <c r="R50" s="503"/>
      <c r="S50" s="503"/>
      <c r="T50" s="331"/>
      <c r="U50" s="523" t="s">
        <v>337</v>
      </c>
      <c r="V50" s="523"/>
      <c r="W50" s="523"/>
      <c r="X50" s="523"/>
      <c r="Y50" s="523"/>
      <c r="Z50" s="523"/>
      <c r="AA50" s="523"/>
      <c r="AB50" s="523"/>
      <c r="AC50" s="523"/>
      <c r="AD50" s="523"/>
      <c r="AE50" s="523"/>
      <c r="AF50" s="523"/>
      <c r="AG50" s="523"/>
      <c r="AH50" s="524"/>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497"/>
      <c r="B51" s="498"/>
      <c r="C51" s="36"/>
      <c r="D51" s="503" t="s">
        <v>340</v>
      </c>
      <c r="E51" s="503"/>
      <c r="F51" s="503"/>
      <c r="G51" s="503"/>
      <c r="H51" s="503"/>
      <c r="I51" s="503"/>
      <c r="J51" s="503"/>
      <c r="K51" s="503"/>
      <c r="L51" s="503"/>
      <c r="M51" s="503"/>
      <c r="N51" s="503"/>
      <c r="O51" s="503"/>
      <c r="P51" s="503"/>
      <c r="Q51" s="503"/>
      <c r="R51" s="503"/>
      <c r="S51" s="503"/>
      <c r="T51" s="331"/>
      <c r="U51" s="503" t="s">
        <v>75</v>
      </c>
      <c r="V51" s="503"/>
      <c r="W51" s="503"/>
      <c r="X51" s="503"/>
      <c r="Y51" s="503"/>
      <c r="Z51" s="503"/>
      <c r="AA51" s="503"/>
      <c r="AB51" s="503"/>
      <c r="AC51" s="503"/>
      <c r="AD51" s="503"/>
      <c r="AE51" s="503"/>
      <c r="AF51" s="503"/>
      <c r="AG51" s="503"/>
      <c r="AH51" s="504"/>
      <c r="AJ51" s="5"/>
      <c r="AK51" s="2"/>
      <c r="AL51" s="2"/>
      <c r="AM51" s="2"/>
      <c r="AN51" s="2"/>
      <c r="AO51" s="2"/>
      <c r="AP51" s="2"/>
      <c r="AQ51" s="2"/>
      <c r="AR51" s="2"/>
      <c r="AS51" s="2"/>
      <c r="AT51" s="2"/>
      <c r="AU51" s="2"/>
      <c r="AV51" s="2"/>
      <c r="AW51" s="2"/>
    </row>
    <row r="52" spans="1:57" ht="18" customHeight="1" thickBot="1">
      <c r="A52" s="499"/>
      <c r="B52" s="500"/>
      <c r="C52" s="37"/>
      <c r="D52" s="334" t="s">
        <v>74</v>
      </c>
      <c r="E52" s="334"/>
      <c r="F52" s="334"/>
      <c r="G52" s="334"/>
      <c r="H52" s="334"/>
      <c r="I52" s="334"/>
      <c r="J52" s="334"/>
      <c r="K52" s="334"/>
      <c r="L52" s="334"/>
      <c r="M52" s="334"/>
      <c r="N52" s="334"/>
      <c r="O52" s="334"/>
      <c r="P52" s="334"/>
      <c r="Q52" s="334"/>
      <c r="R52" s="334"/>
      <c r="S52" s="334"/>
      <c r="T52" s="89"/>
      <c r="U52" s="334" t="s">
        <v>338</v>
      </c>
      <c r="V52" s="334"/>
      <c r="W52" s="334"/>
      <c r="X52" s="334"/>
      <c r="Y52" s="334"/>
      <c r="Z52" s="334"/>
      <c r="AA52" s="334"/>
      <c r="AB52" s="334"/>
      <c r="AC52" s="334"/>
      <c r="AD52" s="334"/>
      <c r="AE52" s="334"/>
      <c r="AF52" s="334"/>
      <c r="AG52" s="334"/>
      <c r="AH52" s="525"/>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AK3:BR4"/>
    <mergeCell ref="C4:Y4"/>
    <mergeCell ref="Z4:AG4"/>
    <mergeCell ref="A8:B13"/>
    <mergeCell ref="C8:H9"/>
    <mergeCell ref="I8:AH8"/>
    <mergeCell ref="I9:U9"/>
    <mergeCell ref="V9:AH9"/>
    <mergeCell ref="C10:H10"/>
    <mergeCell ref="I10:AH10"/>
    <mergeCell ref="A1:AH1"/>
    <mergeCell ref="A3:B4"/>
    <mergeCell ref="C3:Y3"/>
    <mergeCell ref="Z3:AD3"/>
    <mergeCell ref="AF16:AG16"/>
    <mergeCell ref="C11:H11"/>
    <mergeCell ref="I11:AH11"/>
    <mergeCell ref="C12:H12"/>
    <mergeCell ref="I12:AH12"/>
    <mergeCell ref="C13:H13"/>
    <mergeCell ref="I13:AH13"/>
    <mergeCell ref="Y6:AA6"/>
    <mergeCell ref="AC6:AD6"/>
    <mergeCell ref="AF6:AG6"/>
    <mergeCell ref="C18:H18"/>
    <mergeCell ref="I18:M18"/>
    <mergeCell ref="N18:R18"/>
    <mergeCell ref="S18:W18"/>
    <mergeCell ref="X18:AB18"/>
    <mergeCell ref="AC18:AH18"/>
    <mergeCell ref="C17:H17"/>
    <mergeCell ref="I17:M17"/>
    <mergeCell ref="N17:R17"/>
    <mergeCell ref="S17:W17"/>
    <mergeCell ref="X17:AB17"/>
    <mergeCell ref="AC17:AH17"/>
    <mergeCell ref="C20:H20"/>
    <mergeCell ref="I20:J20"/>
    <mergeCell ref="N20:O20"/>
    <mergeCell ref="S20:V20"/>
    <mergeCell ref="W20:AH20"/>
    <mergeCell ref="C21:H22"/>
    <mergeCell ref="S21:V22"/>
    <mergeCell ref="C19:H19"/>
    <mergeCell ref="I19:M19"/>
    <mergeCell ref="N19:R19"/>
    <mergeCell ref="S19:W19"/>
    <mergeCell ref="X19:AB19"/>
    <mergeCell ref="AC19:AH19"/>
    <mergeCell ref="C23:H23"/>
    <mergeCell ref="I23:Q23"/>
    <mergeCell ref="S23:V23"/>
    <mergeCell ref="W23:AF23"/>
    <mergeCell ref="AG23:AH23"/>
    <mergeCell ref="C24:H32"/>
    <mergeCell ref="I24:O24"/>
    <mergeCell ref="P24:U24"/>
    <mergeCell ref="V24:AB24"/>
    <mergeCell ref="AC24:AH24"/>
    <mergeCell ref="I27:O27"/>
    <mergeCell ref="P27:U27"/>
    <mergeCell ref="Y27:Z27"/>
    <mergeCell ref="AE27:AF27"/>
    <mergeCell ref="I28:O28"/>
    <mergeCell ref="P28:U28"/>
    <mergeCell ref="V28:AB28"/>
    <mergeCell ref="AC28:AH28"/>
    <mergeCell ref="J25:O25"/>
    <mergeCell ref="P25:U25"/>
    <mergeCell ref="V25:AB26"/>
    <mergeCell ref="AC25:AH26"/>
    <mergeCell ref="J26:O26"/>
    <mergeCell ref="P26:U26"/>
    <mergeCell ref="I31:O31"/>
    <mergeCell ref="P31:U31"/>
    <mergeCell ref="V31:AB31"/>
    <mergeCell ref="AC31:AH31"/>
    <mergeCell ref="I32:O32"/>
    <mergeCell ref="P32:U32"/>
    <mergeCell ref="V32:AB32"/>
    <mergeCell ref="AC32:AH32"/>
    <mergeCell ref="I29:O29"/>
    <mergeCell ref="P29:U29"/>
    <mergeCell ref="Y29:Z29"/>
    <mergeCell ref="AE29:AF29"/>
    <mergeCell ref="I30:O30"/>
    <mergeCell ref="P30:U30"/>
    <mergeCell ref="V30:AB30"/>
    <mergeCell ref="AC30:AH30"/>
    <mergeCell ref="J36:L36"/>
    <mergeCell ref="W36:Z36"/>
    <mergeCell ref="AA36:AD36"/>
    <mergeCell ref="C37:H37"/>
    <mergeCell ref="O37:P37"/>
    <mergeCell ref="V37:X37"/>
    <mergeCell ref="C33:H33"/>
    <mergeCell ref="J33:L33"/>
    <mergeCell ref="N33:T33"/>
    <mergeCell ref="C34:H34"/>
    <mergeCell ref="J34:L34"/>
    <mergeCell ref="C35:G36"/>
    <mergeCell ref="H35:H36"/>
    <mergeCell ref="J35:N35"/>
    <mergeCell ref="O35:P35"/>
    <mergeCell ref="R35:S35"/>
    <mergeCell ref="A47:B52"/>
    <mergeCell ref="D47:AH47"/>
    <mergeCell ref="D48:AH48"/>
    <mergeCell ref="D49:AH49"/>
    <mergeCell ref="D50:S50"/>
    <mergeCell ref="O38:P38"/>
    <mergeCell ref="V38:X38"/>
    <mergeCell ref="C40:R40"/>
    <mergeCell ref="S40:AH40"/>
    <mergeCell ref="A41:B45"/>
    <mergeCell ref="C42:R42"/>
    <mergeCell ref="S42:AH42"/>
    <mergeCell ref="C44:R44"/>
    <mergeCell ref="S44:AH44"/>
    <mergeCell ref="C45:H45"/>
    <mergeCell ref="A15:B40"/>
    <mergeCell ref="C15:H15"/>
    <mergeCell ref="I15:AH15"/>
    <mergeCell ref="C16:H16"/>
    <mergeCell ref="K16:L16"/>
    <mergeCell ref="N16:O16"/>
    <mergeCell ref="T16:U16"/>
    <mergeCell ref="W16:X16"/>
    <mergeCell ref="AC16:AD16"/>
    <mergeCell ref="U50:AH50"/>
    <mergeCell ref="D51:S51"/>
    <mergeCell ref="U51:AH51"/>
    <mergeCell ref="D52:S52"/>
    <mergeCell ref="U52:AH52"/>
    <mergeCell ref="I45:N45"/>
    <mergeCell ref="O45:T45"/>
    <mergeCell ref="U45:Y45"/>
    <mergeCell ref="Z45:AE45"/>
    <mergeCell ref="AF45:AH45"/>
  </mergeCells>
  <phoneticPr fontId="5"/>
  <dataValidations count="8">
    <dataValidation type="list" allowBlank="1" showInputMessage="1" sqref="I20:J20 N20:O20" xr:uid="{6F19041F-9314-49B5-B99D-B4F560C5F59C}">
      <formula1>"2022,2023,2024"</formula1>
    </dataValidation>
    <dataValidation type="list" allowBlank="1" showInputMessage="1" showErrorMessage="1" sqref="K16:L16 T16:U16 AC16:AD16" xr:uid="{46B006DF-FAAE-47E0-9F1D-036BEDFE73F1}">
      <formula1>"2023,2024,2025,2026,2027"</formula1>
    </dataValidation>
    <dataValidation type="list" allowBlank="1" showInputMessage="1" sqref="Y6:AA6" xr:uid="{612DBA74-FA76-4733-A731-21B6B6FA04E7}">
      <formula1>"2023,2024"</formula1>
    </dataValidation>
    <dataValidation type="list" allowBlank="1" showInputMessage="1" showErrorMessage="1" sqref="O35:P35" xr:uid="{9FB3ED11-82E0-4350-BD54-47CD4E353280}">
      <formula1>"2023,2024,2025,2026"</formula1>
    </dataValidation>
    <dataValidation type="list" allowBlank="1" showInputMessage="1" showErrorMessage="1" sqref="N16:O16 W16:X16 R35:S35 AF16:AG16" xr:uid="{0D843728-5366-41CB-8A93-B136BFE6AF67}">
      <formula1>"1,2,3,4,5,6,7,8,9,10,11,12"</formula1>
    </dataValidation>
    <dataValidation type="list" allowBlank="1" showInputMessage="1" showErrorMessage="1" sqref="AM15" xr:uid="{C98767F2-222B-4E2F-9B1F-4DA0D62343A4}">
      <formula1>#REF!</formula1>
    </dataValidation>
    <dataValidation type="list" allowBlank="1" showInputMessage="1" showErrorMessage="1" sqref="W21:W22 Z21 BQ5 N36 I36 AA22 I21:I22 O21:O22 L21:L22 AH3:AH4 AD34 AF3 T50:T52 C47:C52 AC21 AF21 AE22 I33:I34 N34 R36 R34 AF34" xr:uid="{2B453778-85A9-4ADD-BD58-99EAA4B055AD}">
      <formula1>$AI$8:$AI$9</formula1>
    </dataValidation>
    <dataValidation type="list" allowBlank="1" showInputMessage="1" sqref="AA36" xr:uid="{36BC5D2B-B971-4BEF-BC17-B3EA97B4A6FF}">
      <formula1>"理事長,法人関係者,第三者"</formula1>
    </dataValidation>
  </dataValidations>
  <printOptions horizontalCentered="1"/>
  <pageMargins left="0.59055118110236227" right="0.59055118110236227" top="0.39370078740157483" bottom="0.23622047244094491" header="0.31496062992125984" footer="0.19685039370078741"/>
  <pageSetup paperSize="9" scale="76" orientation="portrait" blackAndWhite="1"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28</xdr:col>
                    <xdr:colOff>28575</xdr:colOff>
                    <xdr:row>20</xdr:row>
                    <xdr:rowOff>0</xdr:rowOff>
                  </from>
                  <to>
                    <xdr:col>30</xdr:col>
                    <xdr:colOff>219075</xdr:colOff>
                    <xdr:row>21</xdr:row>
                    <xdr:rowOff>9525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22</xdr:col>
                    <xdr:colOff>38100</xdr:colOff>
                    <xdr:row>21</xdr:row>
                    <xdr:rowOff>9525</xdr:rowOff>
                  </from>
                  <to>
                    <xdr:col>25</xdr:col>
                    <xdr:colOff>28575</xdr:colOff>
                    <xdr:row>22</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30</xdr:col>
                    <xdr:colOff>19050</xdr:colOff>
                    <xdr:row>21</xdr:row>
                    <xdr:rowOff>0</xdr:rowOff>
                  </from>
                  <to>
                    <xdr:col>32</xdr:col>
                    <xdr:colOff>161925</xdr:colOff>
                    <xdr:row>22</xdr:row>
                    <xdr:rowOff>9525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11279" r:id="rId18" name="Check Box 15">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11282" r:id="rId21" name="Check Box 18">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11283" r:id="rId22" name="Check Box 19">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11285" r:id="rId24" name="Check Box 21">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11286" r:id="rId25" name="Check Box 22">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11287" r:id="rId26" name="Check Box 23">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11288" r:id="rId27" name="Check Box 24">
              <controlPr defaultSize="0" autoFill="0" autoLine="0" autoPict="0" altText="">
                <anchor moveWithCells="1">
                  <from>
                    <xdr:col>29</xdr:col>
                    <xdr:colOff>19050</xdr:colOff>
                    <xdr:row>32</xdr:row>
                    <xdr:rowOff>219075</xdr:rowOff>
                  </from>
                  <to>
                    <xdr:col>30</xdr:col>
                    <xdr:colOff>219075</xdr:colOff>
                    <xdr:row>34</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11290" r:id="rId29" name="Check Box 26">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11292" r:id="rId31" name="Check Box 28">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11293" r:id="rId32" name="Check Box 29">
              <controlPr defaultSize="0" autoFill="0" autoLine="0" autoPict="0" altText="">
                <anchor moveWithCells="1">
                  <from>
                    <xdr:col>2</xdr:col>
                    <xdr:colOff>28575</xdr:colOff>
                    <xdr:row>48</xdr:row>
                    <xdr:rowOff>228600</xdr:rowOff>
                  </from>
                  <to>
                    <xdr:col>18</xdr:col>
                    <xdr:colOff>219075</xdr:colOff>
                    <xdr:row>50</xdr:row>
                    <xdr:rowOff>9525</xdr:rowOff>
                  </to>
                </anchor>
              </controlPr>
            </control>
          </mc:Choice>
        </mc:AlternateContent>
        <mc:AlternateContent xmlns:mc="http://schemas.openxmlformats.org/markup-compatibility/2006">
          <mc:Choice Requires="x14">
            <control shapeId="11294" r:id="rId33" name="Check Box 30">
              <controlPr defaultSize="0" autoFill="0" autoLine="0" autoPict="0" altText="">
                <anchor moveWithCells="1">
                  <from>
                    <xdr:col>2</xdr:col>
                    <xdr:colOff>19050</xdr:colOff>
                    <xdr:row>49</xdr:row>
                    <xdr:rowOff>219075</xdr:rowOff>
                  </from>
                  <to>
                    <xdr:col>17</xdr:col>
                    <xdr:colOff>171450</xdr:colOff>
                    <xdr:row>51</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11296" r:id="rId35" name="Check Box 32">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ltText="">
                <anchor moveWithCells="1">
                  <from>
                    <xdr:col>19</xdr:col>
                    <xdr:colOff>38100</xdr:colOff>
                    <xdr:row>50</xdr:row>
                    <xdr:rowOff>0</xdr:rowOff>
                  </from>
                  <to>
                    <xdr:col>33</xdr:col>
                    <xdr:colOff>219075</xdr:colOff>
                    <xdr:row>51</xdr:row>
                    <xdr:rowOff>9525</xdr:rowOff>
                  </to>
                </anchor>
              </controlPr>
            </control>
          </mc:Choice>
        </mc:AlternateContent>
        <mc:AlternateContent xmlns:mc="http://schemas.openxmlformats.org/markup-compatibility/2006">
          <mc:Choice Requires="x14">
            <control shapeId="11298" r:id="rId37" name="Check Box 34">
              <controlPr defaultSize="0" autoFill="0" autoLine="0" autoPict="0" altText="">
                <anchor moveWithCells="1">
                  <from>
                    <xdr:col>19</xdr:col>
                    <xdr:colOff>38100</xdr:colOff>
                    <xdr:row>51</xdr:row>
                    <xdr:rowOff>9525</xdr:rowOff>
                  </from>
                  <to>
                    <xdr:col>29</xdr:col>
                    <xdr:colOff>247650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61"/>
  <sheetViews>
    <sheetView showZeros="0" view="pageBreakPreview" zoomScale="110" zoomScaleNormal="100" zoomScaleSheetLayoutView="110" workbookViewId="0">
      <selection sqref="A1:Z1"/>
    </sheetView>
  </sheetViews>
  <sheetFormatPr defaultColWidth="9" defaultRowHeight="13.5"/>
  <cols>
    <col min="1" max="24" width="4" style="130" customWidth="1"/>
    <col min="25" max="25" width="37.125" style="130" customWidth="1"/>
    <col min="26" max="26" width="13.875" style="130" customWidth="1"/>
    <col min="27" max="30" width="9.625" style="130" customWidth="1"/>
    <col min="31" max="35" width="11.375" style="130" customWidth="1"/>
    <col min="36" max="16384" width="9" style="130"/>
  </cols>
  <sheetData>
    <row r="1" spans="1:33" ht="35.25" customHeight="1" thickBot="1">
      <c r="A1" s="712" t="s">
        <v>346</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329"/>
      <c r="AB1" s="129"/>
      <c r="AC1" s="129"/>
      <c r="AD1" s="129"/>
      <c r="AE1" s="129"/>
      <c r="AF1" s="129"/>
      <c r="AG1" s="129"/>
    </row>
    <row r="2" spans="1:33" ht="17.100000000000001" customHeight="1" thickTop="1">
      <c r="A2" s="131" t="s">
        <v>130</v>
      </c>
      <c r="P2" s="725"/>
      <c r="Q2" s="725"/>
      <c r="R2" s="726"/>
      <c r="S2" s="726"/>
      <c r="T2" s="726"/>
      <c r="U2" s="727"/>
      <c r="V2" s="727"/>
      <c r="W2" s="727"/>
      <c r="Y2" s="728" t="s">
        <v>131</v>
      </c>
      <c r="Z2" s="729"/>
      <c r="AA2" s="729"/>
      <c r="AB2" s="730"/>
    </row>
    <row r="3" spans="1:33" ht="6.6" customHeight="1" thickBot="1">
      <c r="A3" s="131"/>
      <c r="P3" s="725"/>
      <c r="Q3" s="725"/>
      <c r="R3" s="734"/>
      <c r="S3" s="734"/>
      <c r="T3" s="734"/>
      <c r="U3" s="735"/>
      <c r="V3" s="735"/>
      <c r="W3" s="735"/>
      <c r="Y3" s="731"/>
      <c r="Z3" s="732"/>
      <c r="AA3" s="732"/>
      <c r="AB3" s="733"/>
    </row>
    <row r="4" spans="1:33" s="132" customFormat="1" ht="17.100000000000001" customHeight="1" thickTop="1">
      <c r="A4" s="707"/>
      <c r="B4" s="708"/>
      <c r="C4" s="708"/>
      <c r="D4" s="708"/>
      <c r="E4" s="708"/>
      <c r="P4" s="709"/>
      <c r="Q4" s="709"/>
      <c r="R4" s="710"/>
      <c r="S4" s="710"/>
      <c r="T4" s="710"/>
      <c r="U4" s="711"/>
      <c r="V4" s="711"/>
      <c r="W4" s="711"/>
      <c r="Y4" s="713" t="s">
        <v>132</v>
      </c>
      <c r="Z4" s="713"/>
      <c r="AA4" s="713"/>
      <c r="AB4" s="713"/>
    </row>
    <row r="5" spans="1:33" ht="6.75" customHeight="1" thickBot="1">
      <c r="A5" s="133"/>
      <c r="Y5" s="714"/>
      <c r="Z5" s="714"/>
      <c r="AA5" s="714"/>
      <c r="AB5" s="714"/>
    </row>
    <row r="6" spans="1:33" ht="18" customHeight="1" thickBot="1">
      <c r="A6" s="134" t="s">
        <v>133</v>
      </c>
      <c r="W6" s="135"/>
      <c r="Y6" s="136" t="s">
        <v>134</v>
      </c>
      <c r="Z6" s="137"/>
      <c r="AA6" s="138" t="s">
        <v>135</v>
      </c>
    </row>
    <row r="7" spans="1:33" s="139" customFormat="1" ht="3.75" customHeight="1" thickBot="1">
      <c r="O7" s="140"/>
      <c r="P7" s="140"/>
      <c r="Q7" s="140"/>
      <c r="R7" s="140"/>
      <c r="S7" s="140"/>
      <c r="T7" s="141"/>
      <c r="U7" s="141"/>
      <c r="V7" s="141"/>
      <c r="AA7" s="142"/>
    </row>
    <row r="8" spans="1:33" s="139" customFormat="1" ht="23.25" customHeight="1">
      <c r="A8" s="615" t="s">
        <v>136</v>
      </c>
      <c r="B8" s="616"/>
      <c r="C8" s="616"/>
      <c r="D8" s="616"/>
      <c r="E8" s="616"/>
      <c r="F8" s="616"/>
      <c r="G8" s="616"/>
      <c r="H8" s="616"/>
      <c r="I8" s="715"/>
      <c r="J8" s="716" t="s">
        <v>137</v>
      </c>
      <c r="K8" s="717"/>
      <c r="L8" s="717"/>
      <c r="M8" s="718"/>
      <c r="N8" s="716" t="s">
        <v>138</v>
      </c>
      <c r="O8" s="717"/>
      <c r="P8" s="717"/>
      <c r="Q8" s="718"/>
      <c r="S8" s="719" t="s">
        <v>139</v>
      </c>
      <c r="T8" s="720"/>
      <c r="U8" s="720"/>
      <c r="V8" s="720"/>
      <c r="W8" s="721"/>
      <c r="AA8" s="142"/>
    </row>
    <row r="9" spans="1:33" s="139" customFormat="1" ht="15.95" customHeight="1" thickBot="1">
      <c r="A9" s="143">
        <v>1</v>
      </c>
      <c r="B9" s="144" t="s">
        <v>140</v>
      </c>
      <c r="C9" s="144"/>
      <c r="D9" s="144"/>
      <c r="E9" s="144"/>
      <c r="F9" s="144"/>
      <c r="G9" s="144"/>
      <c r="H9" s="144"/>
      <c r="I9" s="145"/>
      <c r="J9" s="694">
        <f>Z11</f>
        <v>0</v>
      </c>
      <c r="K9" s="694"/>
      <c r="L9" s="694"/>
      <c r="M9" s="694"/>
      <c r="N9" s="694">
        <f>J29</f>
        <v>0</v>
      </c>
      <c r="O9" s="694"/>
      <c r="P9" s="694"/>
      <c r="Q9" s="694"/>
      <c r="S9" s="722"/>
      <c r="T9" s="723"/>
      <c r="U9" s="723"/>
      <c r="V9" s="723"/>
      <c r="W9" s="724"/>
      <c r="Y9" s="146"/>
      <c r="Z9" s="147"/>
      <c r="AA9" s="142"/>
    </row>
    <row r="10" spans="1:33" s="139" customFormat="1" ht="15.95" customHeight="1" thickBot="1">
      <c r="A10" s="148">
        <v>2</v>
      </c>
      <c r="B10" s="149" t="s">
        <v>141</v>
      </c>
      <c r="C10" s="149"/>
      <c r="D10" s="149"/>
      <c r="E10" s="149"/>
      <c r="F10" s="149"/>
      <c r="G10" s="149"/>
      <c r="H10" s="149"/>
      <c r="I10" s="150"/>
      <c r="J10" s="695">
        <f>J11+J12</f>
        <v>0</v>
      </c>
      <c r="K10" s="696"/>
      <c r="L10" s="696"/>
      <c r="M10" s="697"/>
      <c r="N10" s="695">
        <f>N11+N12</f>
        <v>0</v>
      </c>
      <c r="O10" s="696"/>
      <c r="P10" s="696"/>
      <c r="Q10" s="697"/>
      <c r="S10" s="698">
        <f>SUM(T40,T56)</f>
        <v>0</v>
      </c>
      <c r="T10" s="699"/>
      <c r="U10" s="699"/>
      <c r="V10" s="699"/>
      <c r="W10" s="700"/>
      <c r="Y10" s="151" t="s">
        <v>142</v>
      </c>
      <c r="Z10" s="152" t="s">
        <v>143</v>
      </c>
      <c r="AA10" s="142"/>
    </row>
    <row r="11" spans="1:33" s="139" customFormat="1" ht="15.95" customHeight="1" thickBot="1">
      <c r="A11" s="148"/>
      <c r="B11" s="153" t="s">
        <v>144</v>
      </c>
      <c r="C11" s="149"/>
      <c r="D11" s="149"/>
      <c r="E11" s="149"/>
      <c r="F11" s="149"/>
      <c r="G11" s="149"/>
      <c r="H11" s="149"/>
      <c r="I11" s="150"/>
      <c r="J11" s="694">
        <f>Z12</f>
        <v>0</v>
      </c>
      <c r="K11" s="694"/>
      <c r="L11" s="694"/>
      <c r="M11" s="694"/>
      <c r="N11" s="694">
        <f>L24</f>
        <v>0</v>
      </c>
      <c r="O11" s="694"/>
      <c r="P11" s="694"/>
      <c r="Q11" s="694"/>
      <c r="S11" s="701"/>
      <c r="T11" s="702"/>
      <c r="U11" s="702"/>
      <c r="V11" s="702"/>
      <c r="W11" s="703"/>
      <c r="Y11" s="136" t="s">
        <v>145</v>
      </c>
      <c r="Z11" s="137"/>
      <c r="AA11" s="142"/>
    </row>
    <row r="12" spans="1:33" s="139" customFormat="1" ht="15.95" customHeight="1" thickBot="1">
      <c r="A12" s="148"/>
      <c r="B12" s="153" t="s">
        <v>146</v>
      </c>
      <c r="C12" s="149"/>
      <c r="D12" s="149"/>
      <c r="E12" s="149"/>
      <c r="F12" s="149"/>
      <c r="G12" s="149"/>
      <c r="H12" s="149"/>
      <c r="I12" s="150"/>
      <c r="J12" s="694">
        <f>SUM(J13:M14)</f>
        <v>0</v>
      </c>
      <c r="K12" s="694"/>
      <c r="L12" s="694"/>
      <c r="M12" s="694"/>
      <c r="N12" s="694">
        <f>SUM(N13:Q14)</f>
        <v>0</v>
      </c>
      <c r="O12" s="694"/>
      <c r="P12" s="694"/>
      <c r="Q12" s="694"/>
      <c r="S12" s="704"/>
      <c r="T12" s="705"/>
      <c r="U12" s="705"/>
      <c r="V12" s="705"/>
      <c r="W12" s="706"/>
      <c r="Y12" s="136" t="s">
        <v>147</v>
      </c>
      <c r="Z12" s="137"/>
      <c r="AA12" s="142"/>
    </row>
    <row r="13" spans="1:33" s="139" customFormat="1" ht="15.95" customHeight="1" thickBot="1">
      <c r="A13" s="148"/>
      <c r="B13" s="154"/>
      <c r="C13" s="153" t="s">
        <v>148</v>
      </c>
      <c r="D13" s="155"/>
      <c r="E13" s="149"/>
      <c r="F13" s="149"/>
      <c r="G13" s="149"/>
      <c r="H13" s="149"/>
      <c r="I13" s="150"/>
      <c r="J13" s="692">
        <f>Z13</f>
        <v>0</v>
      </c>
      <c r="K13" s="692"/>
      <c r="L13" s="692"/>
      <c r="M13" s="692"/>
      <c r="N13" s="692">
        <f>P24</f>
        <v>0</v>
      </c>
      <c r="O13" s="692"/>
      <c r="P13" s="692"/>
      <c r="Q13" s="692"/>
      <c r="Y13" s="136" t="s">
        <v>149</v>
      </c>
      <c r="Z13" s="137"/>
      <c r="AA13" s="142"/>
    </row>
    <row r="14" spans="1:33" s="139" customFormat="1" ht="15.95" customHeight="1" thickBot="1">
      <c r="A14" s="148"/>
      <c r="B14" s="156" t="s">
        <v>150</v>
      </c>
      <c r="C14" s="156" t="s">
        <v>151</v>
      </c>
      <c r="D14" s="157"/>
      <c r="E14" s="158"/>
      <c r="F14" s="158"/>
      <c r="G14" s="158"/>
      <c r="H14" s="158"/>
      <c r="I14" s="159"/>
      <c r="J14" s="693">
        <f>Z14</f>
        <v>0</v>
      </c>
      <c r="K14" s="693"/>
      <c r="L14" s="693"/>
      <c r="M14" s="693"/>
      <c r="N14" s="693">
        <f>T24</f>
        <v>0</v>
      </c>
      <c r="O14" s="693"/>
      <c r="P14" s="693"/>
      <c r="Q14" s="693"/>
      <c r="Y14" s="136" t="s">
        <v>152</v>
      </c>
      <c r="Z14" s="137"/>
      <c r="AA14" s="142"/>
    </row>
    <row r="15" spans="1:33" s="139" customFormat="1" ht="15.95" customHeight="1" thickBot="1">
      <c r="A15" s="143">
        <v>3</v>
      </c>
      <c r="B15" s="144" t="s">
        <v>153</v>
      </c>
      <c r="C15" s="144"/>
      <c r="D15" s="144"/>
      <c r="E15" s="144"/>
      <c r="F15" s="144"/>
      <c r="G15" s="144"/>
      <c r="H15" s="144"/>
      <c r="I15" s="145"/>
      <c r="J15" s="694">
        <f>Z15</f>
        <v>0</v>
      </c>
      <c r="K15" s="694"/>
      <c r="L15" s="694"/>
      <c r="M15" s="694"/>
      <c r="N15" s="694">
        <f>ROUNDDOWN((N9+N11+N14)*0.05,0)</f>
        <v>0</v>
      </c>
      <c r="O15" s="694"/>
      <c r="P15" s="694"/>
      <c r="Q15" s="694"/>
      <c r="Y15" s="136" t="s">
        <v>154</v>
      </c>
      <c r="Z15" s="160"/>
      <c r="AA15" s="142"/>
    </row>
    <row r="16" spans="1:33" s="139" customFormat="1" ht="15.95" customHeight="1" thickBot="1">
      <c r="A16" s="143">
        <v>4</v>
      </c>
      <c r="B16" s="161" t="s">
        <v>155</v>
      </c>
      <c r="C16" s="161"/>
      <c r="D16" s="161"/>
      <c r="E16" s="161"/>
      <c r="F16" s="161"/>
      <c r="G16" s="161"/>
      <c r="H16" s="161"/>
      <c r="I16" s="162"/>
      <c r="J16" s="681">
        <f>Z16</f>
        <v>0</v>
      </c>
      <c r="K16" s="681"/>
      <c r="L16" s="681"/>
      <c r="M16" s="681"/>
      <c r="N16" s="682"/>
      <c r="O16" s="682"/>
      <c r="P16" s="682"/>
      <c r="Q16" s="682"/>
      <c r="Y16" s="136" t="s">
        <v>156</v>
      </c>
      <c r="Z16" s="137"/>
      <c r="AA16" s="142"/>
    </row>
    <row r="17" spans="1:27" s="139" customFormat="1" ht="14.1" customHeight="1" thickTop="1">
      <c r="A17" s="543" t="s">
        <v>157</v>
      </c>
      <c r="B17" s="538"/>
      <c r="C17" s="538"/>
      <c r="D17" s="538"/>
      <c r="E17" s="538"/>
      <c r="F17" s="538"/>
      <c r="G17" s="538"/>
      <c r="H17" s="538"/>
      <c r="I17" s="683"/>
      <c r="J17" s="685" t="s">
        <v>158</v>
      </c>
      <c r="K17" s="686"/>
      <c r="L17" s="686"/>
      <c r="M17" s="687"/>
      <c r="N17" s="685" t="s">
        <v>159</v>
      </c>
      <c r="O17" s="686"/>
      <c r="P17" s="686"/>
      <c r="Q17" s="687"/>
      <c r="AA17" s="142"/>
    </row>
    <row r="18" spans="1:27" s="139" customFormat="1" ht="18" customHeight="1" thickBot="1">
      <c r="A18" s="672"/>
      <c r="B18" s="673"/>
      <c r="C18" s="673"/>
      <c r="D18" s="673"/>
      <c r="E18" s="673"/>
      <c r="F18" s="673"/>
      <c r="G18" s="673"/>
      <c r="H18" s="673"/>
      <c r="I18" s="684"/>
      <c r="J18" s="688">
        <f>J9+J11+J12+J15+J16</f>
        <v>0</v>
      </c>
      <c r="K18" s="689"/>
      <c r="L18" s="689"/>
      <c r="M18" s="690"/>
      <c r="N18" s="691">
        <f>N9+N11+N12+N15</f>
        <v>0</v>
      </c>
      <c r="O18" s="691"/>
      <c r="P18" s="691"/>
      <c r="Q18" s="691"/>
      <c r="AA18" s="142"/>
    </row>
    <row r="19" spans="1:27" s="139" customFormat="1" ht="18" customHeight="1" thickTop="1">
      <c r="A19" s="671" t="s">
        <v>160</v>
      </c>
      <c r="B19" s="671"/>
      <c r="C19" s="671"/>
      <c r="D19" s="671"/>
      <c r="E19" s="671"/>
      <c r="F19" s="671"/>
      <c r="G19" s="671"/>
      <c r="H19" s="671"/>
      <c r="I19" s="671"/>
      <c r="J19" s="671"/>
      <c r="K19" s="671"/>
      <c r="L19" s="671"/>
      <c r="M19" s="671"/>
      <c r="N19" s="671"/>
      <c r="O19" s="671"/>
      <c r="P19" s="671"/>
      <c r="Q19" s="671"/>
      <c r="R19" s="671"/>
      <c r="S19" s="671"/>
      <c r="T19" s="671"/>
      <c r="U19" s="671"/>
      <c r="V19" s="671"/>
      <c r="W19" s="671"/>
      <c r="AA19" s="142"/>
    </row>
    <row r="20" spans="1:27" s="139" customFormat="1" ht="7.5" customHeight="1">
      <c r="AA20" s="142"/>
    </row>
    <row r="21" spans="1:27" s="139" customFormat="1" ht="14.25">
      <c r="A21" s="163" t="s">
        <v>161</v>
      </c>
      <c r="U21" s="164"/>
      <c r="AA21" s="142"/>
    </row>
    <row r="22" spans="1:27" s="139" customFormat="1" ht="15.95" customHeight="1">
      <c r="A22" s="543" t="s">
        <v>162</v>
      </c>
      <c r="B22" s="538"/>
      <c r="C22" s="538"/>
      <c r="D22" s="538"/>
      <c r="E22" s="539"/>
      <c r="F22" s="675" t="s">
        <v>163</v>
      </c>
      <c r="G22" s="675"/>
      <c r="H22" s="675"/>
      <c r="I22" s="675"/>
      <c r="J22" s="675"/>
      <c r="K22" s="676"/>
      <c r="L22" s="543" t="s">
        <v>164</v>
      </c>
      <c r="M22" s="538"/>
      <c r="N22" s="538"/>
      <c r="O22" s="539"/>
      <c r="P22" s="543" t="s">
        <v>165</v>
      </c>
      <c r="Q22" s="538"/>
      <c r="R22" s="538"/>
      <c r="S22" s="539"/>
      <c r="T22" s="543" t="s">
        <v>166</v>
      </c>
      <c r="U22" s="538"/>
      <c r="V22" s="538"/>
      <c r="W22" s="539"/>
      <c r="AA22" s="142"/>
    </row>
    <row r="23" spans="1:27" s="139" customFormat="1" ht="15.95" customHeight="1">
      <c r="A23" s="672"/>
      <c r="B23" s="673"/>
      <c r="C23" s="673"/>
      <c r="D23" s="673"/>
      <c r="E23" s="674"/>
      <c r="F23" s="677" t="s">
        <v>167</v>
      </c>
      <c r="G23" s="678"/>
      <c r="H23" s="679" t="s">
        <v>168</v>
      </c>
      <c r="I23" s="679"/>
      <c r="J23" s="679" t="s">
        <v>169</v>
      </c>
      <c r="K23" s="680"/>
      <c r="L23" s="672"/>
      <c r="M23" s="673"/>
      <c r="N23" s="673"/>
      <c r="O23" s="674"/>
      <c r="P23" s="672"/>
      <c r="Q23" s="673"/>
      <c r="R23" s="673"/>
      <c r="S23" s="674"/>
      <c r="T23" s="672"/>
      <c r="U23" s="673"/>
      <c r="V23" s="673"/>
      <c r="W23" s="674"/>
      <c r="AA23" s="142"/>
    </row>
    <row r="24" spans="1:27" s="139" customFormat="1" ht="15.95" customHeight="1">
      <c r="A24" s="637"/>
      <c r="B24" s="638"/>
      <c r="C24" s="638"/>
      <c r="D24" s="638"/>
      <c r="E24" s="639"/>
      <c r="F24" s="640"/>
      <c r="G24" s="641"/>
      <c r="H24" s="642"/>
      <c r="I24" s="642"/>
      <c r="J24" s="643">
        <f>F24*H24</f>
        <v>0</v>
      </c>
      <c r="K24" s="644"/>
      <c r="L24" s="645">
        <f>J11</f>
        <v>0</v>
      </c>
      <c r="M24" s="646"/>
      <c r="N24" s="646"/>
      <c r="O24" s="647"/>
      <c r="P24" s="654">
        <f>J13</f>
        <v>0</v>
      </c>
      <c r="Q24" s="655"/>
      <c r="R24" s="655"/>
      <c r="S24" s="656"/>
      <c r="T24" s="654">
        <f>J14</f>
        <v>0</v>
      </c>
      <c r="U24" s="655"/>
      <c r="V24" s="655"/>
      <c r="W24" s="656"/>
      <c r="Y24" s="623" t="s">
        <v>170</v>
      </c>
      <c r="Z24" s="624"/>
      <c r="AA24" s="142"/>
    </row>
    <row r="25" spans="1:27" s="139" customFormat="1" ht="15.95" customHeight="1">
      <c r="A25" s="629"/>
      <c r="B25" s="630"/>
      <c r="C25" s="630"/>
      <c r="D25" s="630"/>
      <c r="E25" s="631"/>
      <c r="F25" s="632"/>
      <c r="G25" s="633"/>
      <c r="H25" s="634"/>
      <c r="I25" s="634"/>
      <c r="J25" s="635">
        <f>F25*H25</f>
        <v>0</v>
      </c>
      <c r="K25" s="636"/>
      <c r="L25" s="648"/>
      <c r="M25" s="649"/>
      <c r="N25" s="649"/>
      <c r="O25" s="650"/>
      <c r="P25" s="657"/>
      <c r="Q25" s="658"/>
      <c r="R25" s="658"/>
      <c r="S25" s="659"/>
      <c r="T25" s="657"/>
      <c r="U25" s="658"/>
      <c r="V25" s="658"/>
      <c r="W25" s="659"/>
      <c r="Y25" s="625"/>
      <c r="Z25" s="626"/>
      <c r="AA25" s="142"/>
    </row>
    <row r="26" spans="1:27" s="139" customFormat="1" ht="15.95" customHeight="1">
      <c r="A26" s="629"/>
      <c r="B26" s="630"/>
      <c r="C26" s="630"/>
      <c r="D26" s="630"/>
      <c r="E26" s="631"/>
      <c r="F26" s="632"/>
      <c r="G26" s="633"/>
      <c r="H26" s="634"/>
      <c r="I26" s="634"/>
      <c r="J26" s="635">
        <f>F26*H26</f>
        <v>0</v>
      </c>
      <c r="K26" s="636"/>
      <c r="L26" s="648"/>
      <c r="M26" s="649"/>
      <c r="N26" s="649"/>
      <c r="O26" s="650"/>
      <c r="P26" s="657"/>
      <c r="Q26" s="658"/>
      <c r="R26" s="658"/>
      <c r="S26" s="659"/>
      <c r="T26" s="657"/>
      <c r="U26" s="658"/>
      <c r="V26" s="658"/>
      <c r="W26" s="659"/>
      <c r="Y26" s="625"/>
      <c r="Z26" s="626"/>
      <c r="AA26" s="142"/>
    </row>
    <row r="27" spans="1:27" s="139" customFormat="1" ht="15.95" customHeight="1">
      <c r="A27" s="629"/>
      <c r="B27" s="630"/>
      <c r="C27" s="630"/>
      <c r="D27" s="630"/>
      <c r="E27" s="631"/>
      <c r="F27" s="632"/>
      <c r="G27" s="633"/>
      <c r="H27" s="634"/>
      <c r="I27" s="634"/>
      <c r="J27" s="635">
        <f>F27*H27</f>
        <v>0</v>
      </c>
      <c r="K27" s="636"/>
      <c r="L27" s="648"/>
      <c r="M27" s="649"/>
      <c r="N27" s="649"/>
      <c r="O27" s="650"/>
      <c r="P27" s="657"/>
      <c r="Q27" s="658"/>
      <c r="R27" s="658"/>
      <c r="S27" s="659"/>
      <c r="T27" s="657"/>
      <c r="U27" s="658"/>
      <c r="V27" s="658"/>
      <c r="W27" s="659"/>
      <c r="Y27" s="625"/>
      <c r="Z27" s="626"/>
      <c r="AA27" s="142"/>
    </row>
    <row r="28" spans="1:27" s="139" customFormat="1" ht="15.95" customHeight="1">
      <c r="A28" s="663"/>
      <c r="B28" s="664"/>
      <c r="C28" s="664"/>
      <c r="D28" s="664"/>
      <c r="E28" s="665"/>
      <c r="F28" s="666"/>
      <c r="G28" s="667"/>
      <c r="H28" s="668"/>
      <c r="I28" s="668"/>
      <c r="J28" s="669">
        <f>F28*H28</f>
        <v>0</v>
      </c>
      <c r="K28" s="670"/>
      <c r="L28" s="651"/>
      <c r="M28" s="652"/>
      <c r="N28" s="652"/>
      <c r="O28" s="653"/>
      <c r="P28" s="660"/>
      <c r="Q28" s="661"/>
      <c r="R28" s="661"/>
      <c r="S28" s="662"/>
      <c r="T28" s="660"/>
      <c r="U28" s="661"/>
      <c r="V28" s="661"/>
      <c r="W28" s="662"/>
      <c r="Y28" s="627"/>
      <c r="Z28" s="628"/>
      <c r="AA28" s="142"/>
    </row>
    <row r="29" spans="1:27" s="139" customFormat="1" ht="15.95" customHeight="1">
      <c r="A29" s="615" t="s">
        <v>157</v>
      </c>
      <c r="B29" s="616"/>
      <c r="C29" s="616"/>
      <c r="D29" s="616"/>
      <c r="E29" s="617"/>
      <c r="F29" s="618"/>
      <c r="G29" s="618"/>
      <c r="H29" s="618"/>
      <c r="I29" s="618"/>
      <c r="J29" s="619">
        <f>SUM(J24:K28)</f>
        <v>0</v>
      </c>
      <c r="K29" s="620"/>
      <c r="L29" s="606"/>
      <c r="M29" s="607"/>
      <c r="N29" s="607"/>
      <c r="O29" s="608"/>
      <c r="P29" s="606"/>
      <c r="Q29" s="607"/>
      <c r="R29" s="607"/>
      <c r="S29" s="608"/>
      <c r="T29" s="609"/>
      <c r="U29" s="610"/>
      <c r="V29" s="610"/>
      <c r="W29" s="611"/>
      <c r="AA29" s="142"/>
    </row>
    <row r="30" spans="1:27" s="139" customFormat="1" ht="7.5" customHeight="1">
      <c r="AA30" s="142"/>
    </row>
    <row r="31" spans="1:27" s="139" customFormat="1" ht="15.75" customHeight="1">
      <c r="A31" s="165" t="s">
        <v>171</v>
      </c>
      <c r="AA31" s="142"/>
    </row>
    <row r="32" spans="1:27" s="139" customFormat="1" ht="13.5" customHeight="1" thickBot="1">
      <c r="A32" s="163" t="s">
        <v>172</v>
      </c>
      <c r="K32" s="164"/>
      <c r="N32" s="140"/>
      <c r="O32" s="140"/>
      <c r="P32" s="164"/>
      <c r="AA32" s="142"/>
    </row>
    <row r="33" spans="1:29" s="139" customFormat="1" ht="54.95" customHeight="1" thickBot="1">
      <c r="A33" s="612" t="s">
        <v>173</v>
      </c>
      <c r="B33" s="613"/>
      <c r="C33" s="613"/>
      <c r="D33" s="613"/>
      <c r="E33" s="613"/>
      <c r="F33" s="613"/>
      <c r="G33" s="613"/>
      <c r="H33" s="603" t="s">
        <v>174</v>
      </c>
      <c r="I33" s="604"/>
      <c r="J33" s="604"/>
      <c r="K33" s="604"/>
      <c r="L33" s="604"/>
      <c r="M33" s="604"/>
      <c r="N33" s="614" t="s">
        <v>175</v>
      </c>
      <c r="O33" s="604"/>
      <c r="P33" s="604"/>
      <c r="Q33" s="604"/>
      <c r="R33" s="605"/>
      <c r="S33" s="604" t="s">
        <v>176</v>
      </c>
      <c r="T33" s="604"/>
      <c r="U33" s="604"/>
      <c r="V33" s="604"/>
      <c r="W33" s="605"/>
      <c r="X33" s="166"/>
      <c r="Y33" s="167" t="str">
        <f>A33&amp;"を入力→"</f>
        <v>国庫補助金（自治体義務的負担分含）
次世代交付金、安心こども基金（〃）
保育所等整備交付金（〃）
都道府県・指定都市・中核市補助金　①を入力→</v>
      </c>
      <c r="Z33" s="137"/>
      <c r="AA33" s="142" t="s">
        <v>177</v>
      </c>
      <c r="AB33" s="140"/>
      <c r="AC33" s="140"/>
    </row>
    <row r="34" spans="1:29" s="139" customFormat="1" ht="21.75" customHeight="1" thickBot="1">
      <c r="A34" s="168" t="s">
        <v>178</v>
      </c>
      <c r="B34" s="588">
        <f>Z33</f>
        <v>0</v>
      </c>
      <c r="C34" s="588"/>
      <c r="D34" s="588"/>
      <c r="E34" s="588"/>
      <c r="F34" s="588"/>
      <c r="G34" s="169" t="s">
        <v>179</v>
      </c>
      <c r="H34" s="170" t="s">
        <v>178</v>
      </c>
      <c r="I34" s="621"/>
      <c r="J34" s="622"/>
      <c r="K34" s="622"/>
      <c r="L34" s="171" t="s">
        <v>180</v>
      </c>
      <c r="M34" s="172">
        <v>1.5</v>
      </c>
      <c r="N34" s="173" t="s">
        <v>181</v>
      </c>
      <c r="O34" s="588">
        <f>ROUNDDOWN(I34*M34,0)</f>
        <v>0</v>
      </c>
      <c r="P34" s="588"/>
      <c r="Q34" s="588"/>
      <c r="R34" s="174" t="s">
        <v>179</v>
      </c>
      <c r="S34" s="175" t="s">
        <v>178</v>
      </c>
      <c r="T34" s="588">
        <f>Z34</f>
        <v>0</v>
      </c>
      <c r="U34" s="588"/>
      <c r="V34" s="588"/>
      <c r="W34" s="174" t="s">
        <v>179</v>
      </c>
      <c r="X34" s="176"/>
      <c r="Y34" s="167" t="str">
        <f>S33&amp;"を入力→"</f>
        <v>②の対象事業に対する自治体からの交付決定額
④を入力→</v>
      </c>
      <c r="Z34" s="137"/>
      <c r="AA34" s="142" t="s">
        <v>177</v>
      </c>
    </row>
    <row r="35" spans="1:29" s="139" customFormat="1" ht="21.75" customHeight="1" thickBot="1">
      <c r="A35" s="601" t="s">
        <v>182</v>
      </c>
      <c r="B35" s="602"/>
      <c r="C35" s="602"/>
      <c r="D35" s="602"/>
      <c r="E35" s="602"/>
      <c r="F35" s="602"/>
      <c r="G35" s="602"/>
      <c r="H35" s="603" t="s">
        <v>183</v>
      </c>
      <c r="I35" s="604"/>
      <c r="J35" s="604"/>
      <c r="K35" s="604"/>
      <c r="L35" s="604"/>
      <c r="M35" s="605"/>
      <c r="N35" s="177"/>
      <c r="O35" s="140"/>
      <c r="P35" s="140"/>
      <c r="Q35" s="140"/>
      <c r="R35" s="176"/>
      <c r="S35" s="601" t="s">
        <v>184</v>
      </c>
      <c r="T35" s="604"/>
      <c r="U35" s="604"/>
      <c r="V35" s="604"/>
      <c r="W35" s="605"/>
      <c r="X35" s="176"/>
      <c r="Y35" s="178" t="str">
        <f>A35&amp;"を入力→"</f>
        <v>自治体の単独（上積）補助金⑤を入力→</v>
      </c>
      <c r="Z35" s="137"/>
      <c r="AA35" s="142" t="s">
        <v>177</v>
      </c>
      <c r="AC35" s="140"/>
    </row>
    <row r="36" spans="1:29" s="139" customFormat="1" ht="21.75" customHeight="1" thickBot="1">
      <c r="A36" s="168" t="s">
        <v>178</v>
      </c>
      <c r="B36" s="588">
        <f>Z35</f>
        <v>0</v>
      </c>
      <c r="C36" s="588"/>
      <c r="D36" s="588"/>
      <c r="E36" s="588"/>
      <c r="F36" s="588"/>
      <c r="G36" s="169" t="s">
        <v>179</v>
      </c>
      <c r="H36" s="170" t="s">
        <v>178</v>
      </c>
      <c r="I36" s="588">
        <f>Z36</f>
        <v>0</v>
      </c>
      <c r="J36" s="589"/>
      <c r="K36" s="589"/>
      <c r="L36" s="589"/>
      <c r="M36" s="179" t="s">
        <v>179</v>
      </c>
      <c r="N36" s="177"/>
      <c r="O36" s="140"/>
      <c r="P36" s="140"/>
      <c r="Q36" s="140"/>
      <c r="R36" s="176"/>
      <c r="S36" s="168" t="s">
        <v>178</v>
      </c>
      <c r="T36" s="590">
        <f>IF(Z37=SUM(Z33:Z36),Z37,"総額が合いません")</f>
        <v>0</v>
      </c>
      <c r="U36" s="590"/>
      <c r="V36" s="590"/>
      <c r="W36" s="174" t="s">
        <v>179</v>
      </c>
      <c r="X36" s="176"/>
      <c r="Y36" s="178" t="str">
        <f>H35&amp;"を入力→"</f>
        <v>民間補助金⑥を入力→</v>
      </c>
      <c r="Z36" s="137"/>
      <c r="AA36" s="142" t="s">
        <v>177</v>
      </c>
      <c r="AB36" s="140"/>
      <c r="AC36" s="140"/>
    </row>
    <row r="37" spans="1:29" s="181" customFormat="1" ht="9"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Y37" s="591" t="str">
        <f>S35&amp;"を入力→"</f>
        <v>今次計画に対して受ける補助金及び交付金総額を入力→</v>
      </c>
      <c r="Z37" s="593"/>
      <c r="AA37" s="142" t="s">
        <v>177</v>
      </c>
      <c r="AB37" s="140"/>
      <c r="AC37" s="140"/>
    </row>
    <row r="38" spans="1:29" s="139" customFormat="1" ht="14.25" customHeight="1" thickBot="1">
      <c r="A38" s="163" t="s">
        <v>185</v>
      </c>
      <c r="W38" s="164"/>
      <c r="X38" s="181"/>
      <c r="Y38" s="592"/>
      <c r="Z38" s="594"/>
      <c r="AA38" s="142"/>
      <c r="AB38" s="140"/>
      <c r="AC38" s="140"/>
    </row>
    <row r="39" spans="1:29" s="139" customFormat="1" ht="30.75" customHeight="1" thickBot="1">
      <c r="A39" s="537" t="s">
        <v>186</v>
      </c>
      <c r="B39" s="595"/>
      <c r="C39" s="595"/>
      <c r="D39" s="595"/>
      <c r="E39" s="596"/>
      <c r="F39" s="537" t="s">
        <v>187</v>
      </c>
      <c r="G39" s="597"/>
      <c r="H39" s="597"/>
      <c r="I39" s="597"/>
      <c r="J39" s="598"/>
      <c r="K39" s="543" t="s">
        <v>188</v>
      </c>
      <c r="L39" s="538"/>
      <c r="M39" s="539"/>
      <c r="N39" s="543" t="s">
        <v>189</v>
      </c>
      <c r="O39" s="538"/>
      <c r="P39" s="538"/>
      <c r="Q39" s="538"/>
      <c r="R39" s="538"/>
      <c r="S39" s="544" t="s">
        <v>190</v>
      </c>
      <c r="T39" s="599"/>
      <c r="U39" s="599"/>
      <c r="V39" s="599"/>
      <c r="W39" s="600"/>
      <c r="AA39" s="142"/>
    </row>
    <row r="40" spans="1:29" s="139" customFormat="1" ht="16.5" customHeight="1" thickBot="1">
      <c r="A40" s="182" t="s">
        <v>178</v>
      </c>
      <c r="B40" s="550">
        <f>MINA(J18,N18)</f>
        <v>0</v>
      </c>
      <c r="C40" s="550"/>
      <c r="D40" s="550"/>
      <c r="E40" s="183"/>
      <c r="F40" s="182" t="s">
        <v>191</v>
      </c>
      <c r="G40" s="550">
        <f>B34+MINA(O34,T34)+I36</f>
        <v>0</v>
      </c>
      <c r="H40" s="550"/>
      <c r="I40" s="550"/>
      <c r="J40" s="184" t="s">
        <v>179</v>
      </c>
      <c r="K40" s="182" t="s">
        <v>192</v>
      </c>
      <c r="L40" s="183">
        <f>IF(B40&gt;0,Z6,0)</f>
        <v>0</v>
      </c>
      <c r="M40" s="185" t="s">
        <v>135</v>
      </c>
      <c r="N40" s="182" t="s">
        <v>193</v>
      </c>
      <c r="O40" s="550">
        <f>ROUNDDOWN((B40-G40)*L40/100,0)</f>
        <v>0</v>
      </c>
      <c r="P40" s="550"/>
      <c r="Q40" s="550"/>
      <c r="R40" s="186"/>
      <c r="S40" s="187" t="s">
        <v>194</v>
      </c>
      <c r="T40" s="551">
        <f>IF(Z40&gt;ROUNDDOWN($O$40,-2),"限度額超過！",Z40)</f>
        <v>0</v>
      </c>
      <c r="U40" s="551"/>
      <c r="V40" s="551"/>
      <c r="W40" s="186"/>
      <c r="Y40" s="188" t="s">
        <v>195</v>
      </c>
      <c r="Z40" s="137"/>
      <c r="AA40" s="142" t="s">
        <v>177</v>
      </c>
      <c r="AB40" s="140"/>
    </row>
    <row r="41" spans="1:29" s="139" customFormat="1" ht="15" customHeight="1" thickBot="1">
      <c r="A41" s="531" t="s">
        <v>196</v>
      </c>
      <c r="B41" s="531"/>
      <c r="C41" s="531"/>
      <c r="D41" s="531"/>
      <c r="E41" s="531"/>
      <c r="F41" s="531" t="s">
        <v>197</v>
      </c>
      <c r="G41" s="531"/>
      <c r="H41" s="531"/>
      <c r="I41" s="531"/>
      <c r="J41" s="531"/>
      <c r="K41" s="531" t="s">
        <v>198</v>
      </c>
      <c r="L41" s="531"/>
      <c r="M41" s="531"/>
      <c r="N41" s="531" t="s">
        <v>199</v>
      </c>
      <c r="O41" s="531"/>
      <c r="P41" s="531"/>
      <c r="Q41" s="531"/>
      <c r="R41" s="532"/>
      <c r="S41" s="533"/>
      <c r="T41" s="534"/>
      <c r="U41" s="534"/>
      <c r="V41" s="534"/>
      <c r="W41" s="535"/>
      <c r="Y41" s="139" t="s">
        <v>200</v>
      </c>
      <c r="AA41" s="142"/>
    </row>
    <row r="42" spans="1:29" s="139" customFormat="1" ht="16.5" customHeight="1" thickBot="1">
      <c r="A42" s="189" t="s">
        <v>178</v>
      </c>
      <c r="B42" s="586">
        <f>ROUNDDOWN(Z42*4/3,0)</f>
        <v>0</v>
      </c>
      <c r="C42" s="586"/>
      <c r="D42" s="586"/>
      <c r="E42" s="190"/>
      <c r="F42" s="189" t="s">
        <v>191</v>
      </c>
      <c r="G42" s="586">
        <f>Z42</f>
        <v>0</v>
      </c>
      <c r="H42" s="586"/>
      <c r="I42" s="586"/>
      <c r="J42" s="191" t="s">
        <v>179</v>
      </c>
      <c r="K42" s="189" t="s">
        <v>192</v>
      </c>
      <c r="L42" s="190">
        <f>IF(B42&gt;0,Z6,0)</f>
        <v>0</v>
      </c>
      <c r="M42" s="192" t="s">
        <v>135</v>
      </c>
      <c r="N42" s="189" t="s">
        <v>193</v>
      </c>
      <c r="O42" s="586">
        <f>ROUNDDOWN((B42-G42)*L42/100,0)</f>
        <v>0</v>
      </c>
      <c r="P42" s="586"/>
      <c r="Q42" s="586"/>
      <c r="R42" s="191"/>
      <c r="S42" s="154" t="s">
        <v>194</v>
      </c>
      <c r="T42" s="587">
        <f>IF(ROUNDDOWN($O$42,-2)&gt;T40,T40,ROUNDDOWN($O$42,-2))</f>
        <v>0</v>
      </c>
      <c r="U42" s="587"/>
      <c r="V42" s="587"/>
      <c r="W42" s="193"/>
      <c r="Y42" s="136" t="s">
        <v>201</v>
      </c>
      <c r="Z42" s="137"/>
      <c r="AA42" s="142" t="s">
        <v>177</v>
      </c>
      <c r="AB42" s="194"/>
    </row>
    <row r="43" spans="1:29" s="139" customFormat="1" ht="15" customHeight="1">
      <c r="A43" s="531" t="s">
        <v>202</v>
      </c>
      <c r="B43" s="531"/>
      <c r="C43" s="531"/>
      <c r="D43" s="531"/>
      <c r="E43" s="531"/>
      <c r="F43" s="531" t="s">
        <v>203</v>
      </c>
      <c r="G43" s="531"/>
      <c r="H43" s="531"/>
      <c r="I43" s="531"/>
      <c r="J43" s="531"/>
      <c r="K43" s="531" t="s">
        <v>204</v>
      </c>
      <c r="L43" s="531"/>
      <c r="M43" s="531"/>
      <c r="N43" s="531" t="s">
        <v>205</v>
      </c>
      <c r="O43" s="531"/>
      <c r="P43" s="531"/>
      <c r="Q43" s="531"/>
      <c r="R43" s="531"/>
      <c r="S43" s="558"/>
      <c r="T43" s="558"/>
      <c r="U43" s="558"/>
      <c r="V43" s="558"/>
      <c r="W43" s="558"/>
      <c r="Y43" s="195"/>
      <c r="Z43" s="196"/>
      <c r="AA43" s="197"/>
      <c r="AB43" s="140"/>
    </row>
    <row r="44" spans="1:29" s="139" customFormat="1" ht="12">
      <c r="A44" s="198" t="s">
        <v>347</v>
      </c>
      <c r="B44" s="195"/>
      <c r="C44" s="195"/>
      <c r="D44" s="195"/>
      <c r="E44" s="195"/>
      <c r="F44" s="195"/>
      <c r="G44" s="195"/>
      <c r="H44" s="195"/>
      <c r="I44" s="195"/>
      <c r="J44" s="195"/>
      <c r="K44" s="195"/>
      <c r="L44" s="195"/>
      <c r="M44" s="195"/>
      <c r="N44" s="195"/>
      <c r="O44" s="195"/>
      <c r="P44" s="195"/>
      <c r="Q44" s="195"/>
      <c r="R44" s="195"/>
      <c r="S44" s="195"/>
      <c r="T44" s="195"/>
      <c r="U44" s="195"/>
      <c r="V44" s="195"/>
      <c r="W44" s="195"/>
      <c r="AA44" s="142"/>
    </row>
    <row r="45" spans="1:29" s="139" customFormat="1" ht="7.5" customHeight="1" thickBot="1">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AA45" s="142"/>
    </row>
    <row r="46" spans="1:29" s="139" customFormat="1" ht="18" thickBot="1">
      <c r="A46" s="199" t="s">
        <v>206</v>
      </c>
      <c r="M46" s="200"/>
      <c r="N46" s="201"/>
      <c r="O46" s="201"/>
      <c r="P46" s="201"/>
      <c r="Q46" s="200" t="s">
        <v>207</v>
      </c>
      <c r="R46" s="577">
        <f>Z48</f>
        <v>0</v>
      </c>
      <c r="S46" s="577"/>
      <c r="T46" s="577"/>
      <c r="U46" s="163" t="s">
        <v>208</v>
      </c>
      <c r="Y46" s="578" t="s">
        <v>209</v>
      </c>
      <c r="Z46" s="580"/>
      <c r="AA46" s="142" t="s">
        <v>210</v>
      </c>
    </row>
    <row r="47" spans="1:29" s="139" customFormat="1" ht="3.75" customHeight="1" thickBot="1">
      <c r="A47" s="130"/>
      <c r="M47" s="202"/>
      <c r="N47" s="203"/>
      <c r="O47" s="203"/>
      <c r="P47" s="203"/>
      <c r="Y47" s="579"/>
      <c r="Z47" s="581"/>
      <c r="AA47" s="142"/>
    </row>
    <row r="48" spans="1:29" s="139" customFormat="1" ht="16.5" customHeight="1" thickBot="1">
      <c r="A48" s="582" t="s">
        <v>211</v>
      </c>
      <c r="B48" s="583"/>
      <c r="C48" s="583"/>
      <c r="D48" s="583"/>
      <c r="E48" s="584"/>
      <c r="F48" s="585" t="s">
        <v>137</v>
      </c>
      <c r="G48" s="585"/>
      <c r="H48" s="585"/>
      <c r="I48" s="585"/>
      <c r="J48" s="585" t="s">
        <v>212</v>
      </c>
      <c r="K48" s="585"/>
      <c r="L48" s="585"/>
      <c r="M48" s="585"/>
      <c r="N48" s="585" t="s">
        <v>213</v>
      </c>
      <c r="O48" s="585"/>
      <c r="P48" s="585"/>
      <c r="Q48" s="585"/>
      <c r="R48" s="585" t="s">
        <v>214</v>
      </c>
      <c r="S48" s="585"/>
      <c r="T48" s="585"/>
      <c r="U48" s="585"/>
      <c r="V48" s="204"/>
      <c r="W48" s="204"/>
      <c r="Y48" s="205" t="s">
        <v>215</v>
      </c>
      <c r="Z48" s="206"/>
      <c r="AA48" s="142" t="s">
        <v>210</v>
      </c>
    </row>
    <row r="49" spans="1:30" s="139" customFormat="1" ht="18" customHeight="1" thickBot="1">
      <c r="A49" s="558" t="s">
        <v>216</v>
      </c>
      <c r="B49" s="558"/>
      <c r="C49" s="558"/>
      <c r="D49" s="558"/>
      <c r="E49" s="558"/>
      <c r="F49" s="540"/>
      <c r="G49" s="541"/>
      <c r="H49" s="541"/>
      <c r="I49" s="207"/>
      <c r="J49" s="565"/>
      <c r="K49" s="565"/>
      <c r="L49" s="566"/>
      <c r="M49" s="207"/>
      <c r="N49" s="569" t="str">
        <f>IF(Z49&gt;0,IF(F51=N51,F50,IF(F51&lt;J51,F50,ROUNDDOWN(F52*J51/1000,0))),"")</f>
        <v/>
      </c>
      <c r="O49" s="569"/>
      <c r="P49" s="570"/>
      <c r="Q49" s="207"/>
      <c r="R49" s="573">
        <f>Z50</f>
        <v>0</v>
      </c>
      <c r="S49" s="573"/>
      <c r="T49" s="574"/>
      <c r="U49" s="208"/>
      <c r="V49" s="141"/>
      <c r="W49" s="141"/>
      <c r="Y49" s="136" t="s">
        <v>217</v>
      </c>
      <c r="Z49" s="209"/>
      <c r="AA49" s="142" t="s">
        <v>210</v>
      </c>
    </row>
    <row r="50" spans="1:30" s="139" customFormat="1" ht="18" customHeight="1" thickBot="1">
      <c r="A50" s="564"/>
      <c r="B50" s="564"/>
      <c r="C50" s="564"/>
      <c r="D50" s="564"/>
      <c r="E50" s="564"/>
      <c r="F50" s="572" t="str">
        <f>Z51</f>
        <v/>
      </c>
      <c r="G50" s="576"/>
      <c r="H50" s="576"/>
      <c r="I50" s="210" t="s">
        <v>218</v>
      </c>
      <c r="J50" s="567"/>
      <c r="K50" s="567"/>
      <c r="L50" s="568"/>
      <c r="M50" s="211"/>
      <c r="N50" s="571"/>
      <c r="O50" s="571"/>
      <c r="P50" s="572"/>
      <c r="Q50" s="212" t="s">
        <v>218</v>
      </c>
      <c r="R50" s="552"/>
      <c r="S50" s="552"/>
      <c r="T50" s="575"/>
      <c r="U50" s="212" t="s">
        <v>218</v>
      </c>
      <c r="V50" s="204"/>
      <c r="W50" s="213"/>
      <c r="Y50" s="136" t="s">
        <v>219</v>
      </c>
      <c r="Z50" s="137"/>
      <c r="AA50" s="142" t="s">
        <v>177</v>
      </c>
    </row>
    <row r="51" spans="1:30" s="139" customFormat="1" ht="18" customHeight="1">
      <c r="A51" s="552" t="s">
        <v>220</v>
      </c>
      <c r="B51" s="552"/>
      <c r="C51" s="552"/>
      <c r="D51" s="552"/>
      <c r="E51" s="552"/>
      <c r="F51" s="553" t="str">
        <f>Z52</f>
        <v/>
      </c>
      <c r="G51" s="554"/>
      <c r="H51" s="554"/>
      <c r="I51" s="214" t="s">
        <v>208</v>
      </c>
      <c r="J51" s="555" t="str">
        <f>Z54</f>
        <v/>
      </c>
      <c r="K51" s="555"/>
      <c r="L51" s="556"/>
      <c r="M51" s="214" t="s">
        <v>208</v>
      </c>
      <c r="N51" s="557">
        <f>MINA(F51,J51)</f>
        <v>0</v>
      </c>
      <c r="O51" s="557"/>
      <c r="P51" s="553"/>
      <c r="Q51" s="214" t="s">
        <v>208</v>
      </c>
      <c r="R51" s="557">
        <f>Z49</f>
        <v>0</v>
      </c>
      <c r="S51" s="557"/>
      <c r="T51" s="553"/>
      <c r="U51" s="214" t="s">
        <v>208</v>
      </c>
      <c r="V51" s="215"/>
      <c r="W51" s="213"/>
      <c r="Y51" s="136" t="s">
        <v>221</v>
      </c>
      <c r="Z51" s="216" t="str">
        <f>IF(AND(Z49&gt;0,Z46=Z48),Z50,IF(Z49&gt;0,ROUNDDOWN(Z52*Z53/1000,0),""))</f>
        <v/>
      </c>
      <c r="AA51" s="142" t="s">
        <v>222</v>
      </c>
    </row>
    <row r="52" spans="1:30" s="139" customFormat="1" ht="18" customHeight="1">
      <c r="A52" s="558" t="s">
        <v>223</v>
      </c>
      <c r="B52" s="558"/>
      <c r="C52" s="558"/>
      <c r="D52" s="558"/>
      <c r="E52" s="558"/>
      <c r="F52" s="559" t="str">
        <f>Z53</f>
        <v/>
      </c>
      <c r="G52" s="560"/>
      <c r="H52" s="560"/>
      <c r="I52" s="217" t="s">
        <v>224</v>
      </c>
      <c r="J52" s="561"/>
      <c r="K52" s="561"/>
      <c r="L52" s="562"/>
      <c r="M52" s="218"/>
      <c r="N52" s="563" t="str">
        <f>F52</f>
        <v/>
      </c>
      <c r="O52" s="563"/>
      <c r="P52" s="559"/>
      <c r="Q52" s="219" t="s">
        <v>224</v>
      </c>
      <c r="R52" s="563" t="str">
        <f>IF(R51&gt;0,ROUNDDOWN(R49/R51*1000,0),"")</f>
        <v/>
      </c>
      <c r="S52" s="563"/>
      <c r="T52" s="559"/>
      <c r="U52" s="220" t="s">
        <v>224</v>
      </c>
      <c r="V52" s="204"/>
      <c r="W52" s="213"/>
      <c r="Y52" s="136" t="s">
        <v>225</v>
      </c>
      <c r="Z52" s="221" t="str">
        <f>IF(Z49&gt;0,Z48/Z46*Z49,"")</f>
        <v/>
      </c>
      <c r="AA52" s="142" t="s">
        <v>226</v>
      </c>
    </row>
    <row r="53" spans="1:30" s="139" customFormat="1" ht="12.75" customHeight="1" thickBot="1">
      <c r="W53" s="164"/>
      <c r="Y53" s="136" t="s">
        <v>227</v>
      </c>
      <c r="Z53" s="222" t="str">
        <f>IF(Z49&gt;0,ROUNDDOWN(Z50/Z49*1000,0),"")</f>
        <v/>
      </c>
      <c r="AA53" s="142" t="s">
        <v>228</v>
      </c>
    </row>
    <row r="54" spans="1:30" s="139" customFormat="1" ht="16.5" customHeight="1" thickBot="1">
      <c r="A54" s="537" t="s">
        <v>213</v>
      </c>
      <c r="B54" s="538"/>
      <c r="C54" s="538"/>
      <c r="D54" s="538"/>
      <c r="E54" s="539"/>
      <c r="F54" s="537" t="s">
        <v>229</v>
      </c>
      <c r="G54" s="538"/>
      <c r="H54" s="538"/>
      <c r="I54" s="538"/>
      <c r="J54" s="539"/>
      <c r="K54" s="543" t="s">
        <v>188</v>
      </c>
      <c r="L54" s="538"/>
      <c r="M54" s="539"/>
      <c r="N54" s="543" t="s">
        <v>189</v>
      </c>
      <c r="O54" s="538"/>
      <c r="P54" s="538"/>
      <c r="Q54" s="538"/>
      <c r="R54" s="538"/>
      <c r="S54" s="544" t="s">
        <v>230</v>
      </c>
      <c r="T54" s="545"/>
      <c r="U54" s="545"/>
      <c r="V54" s="545"/>
      <c r="W54" s="546"/>
      <c r="Y54" s="136" t="s">
        <v>231</v>
      </c>
      <c r="Z54" s="223" t="str">
        <f>IF(Z49&gt;0,Z48*3,"")</f>
        <v/>
      </c>
      <c r="AA54" s="142" t="s">
        <v>226</v>
      </c>
    </row>
    <row r="55" spans="1:30" s="139" customFormat="1" ht="16.5" customHeight="1" thickBot="1">
      <c r="A55" s="540"/>
      <c r="B55" s="541"/>
      <c r="C55" s="541"/>
      <c r="D55" s="541"/>
      <c r="E55" s="542"/>
      <c r="F55" s="540"/>
      <c r="G55" s="541"/>
      <c r="H55" s="541"/>
      <c r="I55" s="541"/>
      <c r="J55" s="542"/>
      <c r="K55" s="540"/>
      <c r="L55" s="541"/>
      <c r="M55" s="542"/>
      <c r="N55" s="540"/>
      <c r="O55" s="541"/>
      <c r="P55" s="541"/>
      <c r="Q55" s="541"/>
      <c r="R55" s="541"/>
      <c r="S55" s="547"/>
      <c r="T55" s="548"/>
      <c r="U55" s="548"/>
      <c r="V55" s="548"/>
      <c r="W55" s="549"/>
      <c r="X55" s="130"/>
      <c r="Y55" s="136" t="s">
        <v>232</v>
      </c>
      <c r="Z55" s="224"/>
      <c r="AA55" s="142" t="s">
        <v>177</v>
      </c>
      <c r="AB55" s="130"/>
      <c r="AC55" s="130"/>
      <c r="AD55" s="130"/>
    </row>
    <row r="56" spans="1:30" ht="19.5" customHeight="1" thickBot="1">
      <c r="A56" s="182" t="s">
        <v>178</v>
      </c>
      <c r="B56" s="550" t="str">
        <f>N49</f>
        <v/>
      </c>
      <c r="C56" s="550"/>
      <c r="D56" s="550"/>
      <c r="E56" s="183"/>
      <c r="F56" s="182" t="s">
        <v>191</v>
      </c>
      <c r="G56" s="550">
        <f>Z55</f>
        <v>0</v>
      </c>
      <c r="H56" s="550"/>
      <c r="I56" s="550"/>
      <c r="J56" s="184" t="s">
        <v>179</v>
      </c>
      <c r="K56" s="182" t="s">
        <v>192</v>
      </c>
      <c r="L56" s="183">
        <f>IF(B56&gt;0,Z6,0)</f>
        <v>0</v>
      </c>
      <c r="M56" s="185" t="s">
        <v>135</v>
      </c>
      <c r="N56" s="182" t="s">
        <v>193</v>
      </c>
      <c r="O56" s="550" t="str">
        <f>IF(Z49&gt;0,ROUNDDOWN((B56-G56)*L56/100,0),"")</f>
        <v/>
      </c>
      <c r="P56" s="550"/>
      <c r="Q56" s="550"/>
      <c r="R56" s="183"/>
      <c r="S56" s="187" t="s">
        <v>194</v>
      </c>
      <c r="T56" s="551" t="str">
        <f>IF(Z49&gt;0,IF(Z56&gt;ROUNDDOWN(O56,-2),"限度額超過！",Z56),"")</f>
        <v/>
      </c>
      <c r="U56" s="551"/>
      <c r="V56" s="551"/>
      <c r="W56" s="186"/>
      <c r="Y56" s="225" t="s">
        <v>233</v>
      </c>
      <c r="Z56" s="226"/>
      <c r="AA56" s="142" t="s">
        <v>177</v>
      </c>
    </row>
    <row r="57" spans="1:30" ht="16.5" customHeight="1" thickBot="1">
      <c r="A57" s="531" t="s">
        <v>234</v>
      </c>
      <c r="B57" s="531"/>
      <c r="C57" s="531"/>
      <c r="D57" s="531"/>
      <c r="E57" s="531"/>
      <c r="F57" s="531" t="s">
        <v>235</v>
      </c>
      <c r="G57" s="531"/>
      <c r="H57" s="531"/>
      <c r="I57" s="531"/>
      <c r="J57" s="531"/>
      <c r="K57" s="531" t="s">
        <v>236</v>
      </c>
      <c r="L57" s="531"/>
      <c r="M57" s="531"/>
      <c r="N57" s="531" t="s">
        <v>237</v>
      </c>
      <c r="O57" s="531"/>
      <c r="P57" s="531"/>
      <c r="Q57" s="531"/>
      <c r="R57" s="532"/>
      <c r="S57" s="533"/>
      <c r="T57" s="534"/>
      <c r="U57" s="534"/>
      <c r="V57" s="534"/>
      <c r="W57" s="535"/>
      <c r="Y57" s="139" t="s">
        <v>238</v>
      </c>
    </row>
    <row r="58" spans="1:30" ht="6" customHeight="1">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Y58" s="227"/>
      <c r="Z58" s="227"/>
      <c r="AA58" s="227"/>
    </row>
    <row r="59" spans="1:30">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Y59" s="227"/>
      <c r="Z59" s="227"/>
      <c r="AA59" s="227"/>
    </row>
    <row r="60" spans="1:30">
      <c r="Y60" s="227"/>
      <c r="Z60" s="227"/>
      <c r="AA60" s="227"/>
    </row>
    <row r="61" spans="1:30" ht="17.25">
      <c r="A61" s="536"/>
      <c r="B61" s="536"/>
      <c r="C61" s="536"/>
      <c r="D61" s="536"/>
      <c r="E61" s="536"/>
      <c r="F61" s="536"/>
      <c r="G61" s="536"/>
      <c r="H61" s="536"/>
      <c r="I61" s="536"/>
      <c r="J61" s="536"/>
      <c r="K61" s="536"/>
      <c r="L61" s="536"/>
      <c r="M61" s="536"/>
      <c r="N61" s="536"/>
      <c r="O61" s="536"/>
      <c r="P61" s="536"/>
      <c r="Q61" s="536"/>
      <c r="R61" s="536"/>
      <c r="S61" s="536"/>
      <c r="T61" s="536"/>
      <c r="U61" s="536"/>
      <c r="V61" s="536"/>
      <c r="W61" s="536"/>
      <c r="X61" s="536"/>
    </row>
  </sheetData>
  <mergeCells count="154">
    <mergeCell ref="A1:Z1"/>
    <mergeCell ref="Y4:AB5"/>
    <mergeCell ref="A8:I8"/>
    <mergeCell ref="J8:M8"/>
    <mergeCell ref="N8:Q8"/>
    <mergeCell ref="S8:W9"/>
    <mergeCell ref="J9:M9"/>
    <mergeCell ref="N9:Q9"/>
    <mergeCell ref="P2:Q2"/>
    <mergeCell ref="R2:W2"/>
    <mergeCell ref="Y2:AB3"/>
    <mergeCell ref="P3:Q3"/>
    <mergeCell ref="R3:W3"/>
    <mergeCell ref="J10:M10"/>
    <mergeCell ref="N10:Q10"/>
    <mergeCell ref="S10:W12"/>
    <mergeCell ref="J11:M11"/>
    <mergeCell ref="N11:Q11"/>
    <mergeCell ref="J12:M12"/>
    <mergeCell ref="N12:Q12"/>
    <mergeCell ref="A4:E4"/>
    <mergeCell ref="P4:Q4"/>
    <mergeCell ref="R4:W4"/>
    <mergeCell ref="J16:M16"/>
    <mergeCell ref="N16:Q16"/>
    <mergeCell ref="A17:I18"/>
    <mergeCell ref="J17:M17"/>
    <mergeCell ref="N17:Q17"/>
    <mergeCell ref="J18:M18"/>
    <mergeCell ref="N18:Q18"/>
    <mergeCell ref="J13:M13"/>
    <mergeCell ref="N13:Q13"/>
    <mergeCell ref="J14:M14"/>
    <mergeCell ref="N14:Q14"/>
    <mergeCell ref="J15:M15"/>
    <mergeCell ref="N15:Q15"/>
    <mergeCell ref="A19:W19"/>
    <mergeCell ref="A22:E23"/>
    <mergeCell ref="F22:K22"/>
    <mergeCell ref="L22:O23"/>
    <mergeCell ref="P22:S23"/>
    <mergeCell ref="T22:W23"/>
    <mergeCell ref="F23:G23"/>
    <mergeCell ref="H23:I23"/>
    <mergeCell ref="J23:K23"/>
    <mergeCell ref="Y24:Z28"/>
    <mergeCell ref="A25:E25"/>
    <mergeCell ref="F25:G25"/>
    <mergeCell ref="H25:I25"/>
    <mergeCell ref="J25:K25"/>
    <mergeCell ref="A26:E26"/>
    <mergeCell ref="F26:G26"/>
    <mergeCell ref="H26:I26"/>
    <mergeCell ref="J26:K26"/>
    <mergeCell ref="A24:E24"/>
    <mergeCell ref="F24:G24"/>
    <mergeCell ref="H24:I24"/>
    <mergeCell ref="J24:K24"/>
    <mergeCell ref="L24:O28"/>
    <mergeCell ref="P24:S28"/>
    <mergeCell ref="A27:E27"/>
    <mergeCell ref="F27:G27"/>
    <mergeCell ref="H27:I27"/>
    <mergeCell ref="J27:K27"/>
    <mergeCell ref="A28:E28"/>
    <mergeCell ref="F28:G28"/>
    <mergeCell ref="H28:I28"/>
    <mergeCell ref="J28:K28"/>
    <mergeCell ref="T24:W28"/>
    <mergeCell ref="A35:G35"/>
    <mergeCell ref="H35:M35"/>
    <mergeCell ref="S35:W35"/>
    <mergeCell ref="L29:O29"/>
    <mergeCell ref="P29:S29"/>
    <mergeCell ref="T29:W29"/>
    <mergeCell ref="A33:G33"/>
    <mergeCell ref="H33:M33"/>
    <mergeCell ref="N33:R33"/>
    <mergeCell ref="S33:W33"/>
    <mergeCell ref="A29:E29"/>
    <mergeCell ref="F29:G29"/>
    <mergeCell ref="H29:I29"/>
    <mergeCell ref="J29:K29"/>
    <mergeCell ref="B34:F34"/>
    <mergeCell ref="I34:K34"/>
    <mergeCell ref="O34:Q34"/>
    <mergeCell ref="T34:V34"/>
    <mergeCell ref="B36:F36"/>
    <mergeCell ref="I36:L36"/>
    <mergeCell ref="T36:V36"/>
    <mergeCell ref="Y37:Y38"/>
    <mergeCell ref="Z37:Z38"/>
    <mergeCell ref="A39:E39"/>
    <mergeCell ref="F39:J39"/>
    <mergeCell ref="K39:M39"/>
    <mergeCell ref="N39:R39"/>
    <mergeCell ref="S39:W39"/>
    <mergeCell ref="B40:D40"/>
    <mergeCell ref="G40:I40"/>
    <mergeCell ref="O40:Q40"/>
    <mergeCell ref="T40:V40"/>
    <mergeCell ref="A41:E41"/>
    <mergeCell ref="F41:J41"/>
    <mergeCell ref="K41:M41"/>
    <mergeCell ref="N41:R41"/>
    <mergeCell ref="S41:W41"/>
    <mergeCell ref="B42:D42"/>
    <mergeCell ref="G42:I42"/>
    <mergeCell ref="O42:Q42"/>
    <mergeCell ref="T42:V42"/>
    <mergeCell ref="A43:E43"/>
    <mergeCell ref="F43:J43"/>
    <mergeCell ref="K43:M43"/>
    <mergeCell ref="N43:R43"/>
    <mergeCell ref="S43:W43"/>
    <mergeCell ref="A49:E50"/>
    <mergeCell ref="F49:H49"/>
    <mergeCell ref="J49:L50"/>
    <mergeCell ref="N49:P50"/>
    <mergeCell ref="R49:T50"/>
    <mergeCell ref="F50:H50"/>
    <mergeCell ref="R46:T46"/>
    <mergeCell ref="Y46:Y47"/>
    <mergeCell ref="Z46:Z47"/>
    <mergeCell ref="A48:E48"/>
    <mergeCell ref="F48:I48"/>
    <mergeCell ref="J48:M48"/>
    <mergeCell ref="N48:Q48"/>
    <mergeCell ref="R48:U48"/>
    <mergeCell ref="A51:E51"/>
    <mergeCell ref="F51:H51"/>
    <mergeCell ref="J51:L51"/>
    <mergeCell ref="N51:P51"/>
    <mergeCell ref="R51:T51"/>
    <mergeCell ref="A52:E52"/>
    <mergeCell ref="F52:H52"/>
    <mergeCell ref="J52:L52"/>
    <mergeCell ref="N52:P52"/>
    <mergeCell ref="R52:T52"/>
    <mergeCell ref="A57:E57"/>
    <mergeCell ref="F57:J57"/>
    <mergeCell ref="K57:M57"/>
    <mergeCell ref="N57:R57"/>
    <mergeCell ref="S57:W57"/>
    <mergeCell ref="A61:X61"/>
    <mergeCell ref="A54:E55"/>
    <mergeCell ref="F54:J55"/>
    <mergeCell ref="K54:M55"/>
    <mergeCell ref="N54:R55"/>
    <mergeCell ref="S54:W55"/>
    <mergeCell ref="B56:D56"/>
    <mergeCell ref="G56:I56"/>
    <mergeCell ref="O56:Q56"/>
    <mergeCell ref="T56:V56"/>
  </mergeCells>
  <phoneticPr fontId="5"/>
  <conditionalFormatting sqref="T36:V36">
    <cfRule type="expression" dxfId="2" priority="3" stopIfTrue="1">
      <formula>$T$36="総額が合いません"</formula>
    </cfRule>
  </conditionalFormatting>
  <conditionalFormatting sqref="T36:V36">
    <cfRule type="expression" dxfId="1" priority="2" stopIfTrue="1">
      <formula>$T$36="総額が合いません"</formula>
    </cfRule>
  </conditionalFormatting>
  <conditionalFormatting sqref="P2:T4">
    <cfRule type="cellIs" dxfId="0" priority="1" stopIfTrue="1" operator="lessThan">
      <formula>1</formula>
    </cfRule>
  </conditionalFormatting>
  <dataValidations count="3">
    <dataValidation type="custom" allowBlank="1" showInputMessage="1" showErrorMessage="1" sqref="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Z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Z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Z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Z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Z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Z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Z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Z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Z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Z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Z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Z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Z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Z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xr:uid="{00000000-0002-0000-0300-000000000000}">
      <formula1>Z46&gt;=Z48</formula1>
    </dataValidation>
    <dataValidation allowBlank="1" showInputMessage="1" showErrorMessage="1" promptTitle="対象事業及び金額" prompt="国の補助金･交付金による_x000a_改築事業が主な対象となります。_x000a_入力すべき金額については_x000a_所管の都道府県、政令市_x000a_又は中核市にご確認ください。" sqref="Z42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Z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Z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Z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Z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Z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Z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Z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Z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Z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Z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Z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Z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Z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Z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Z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xr:uid="{00000000-0002-0000-0300-000001000000}"/>
    <dataValidation type="list" allowBlank="1" showInputMessage="1" showErrorMessage="1" 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Z65539 JV65539 TR65539 ADN65539 ANJ65539 AXF65539 BHB65539 BQX65539 CAT65539 CKP65539 CUL65539 DEH65539 DOD65539 DXZ65539 EHV65539 ERR65539 FBN65539 FLJ65539 FVF65539 GFB65539 GOX65539 GYT65539 HIP65539 HSL65539 ICH65539 IMD65539 IVZ65539 JFV65539 JPR65539 JZN65539 KJJ65539 KTF65539 LDB65539 LMX65539 LWT65539 MGP65539 MQL65539 NAH65539 NKD65539 NTZ65539 ODV65539 ONR65539 OXN65539 PHJ65539 PRF65539 QBB65539 QKX65539 QUT65539 REP65539 ROL65539 RYH65539 SID65539 SRZ65539 TBV65539 TLR65539 TVN65539 UFJ65539 UPF65539 UZB65539 VIX65539 VST65539 WCP65539 WML65539 WWH65539 Z131075 JV131075 TR131075 ADN131075 ANJ131075 AXF131075 BHB131075 BQX131075 CAT131075 CKP131075 CUL131075 DEH131075 DOD131075 DXZ131075 EHV131075 ERR131075 FBN131075 FLJ131075 FVF131075 GFB131075 GOX131075 GYT131075 HIP131075 HSL131075 ICH131075 IMD131075 IVZ131075 JFV131075 JPR131075 JZN131075 KJJ131075 KTF131075 LDB131075 LMX131075 LWT131075 MGP131075 MQL131075 NAH131075 NKD131075 NTZ131075 ODV131075 ONR131075 OXN131075 PHJ131075 PRF131075 QBB131075 QKX131075 QUT131075 REP131075 ROL131075 RYH131075 SID131075 SRZ131075 TBV131075 TLR131075 TVN131075 UFJ131075 UPF131075 UZB131075 VIX131075 VST131075 WCP131075 WML131075 WWH131075 Z196611 JV196611 TR196611 ADN196611 ANJ196611 AXF196611 BHB196611 BQX196611 CAT196611 CKP196611 CUL196611 DEH196611 DOD196611 DXZ196611 EHV196611 ERR196611 FBN196611 FLJ196611 FVF196611 GFB196611 GOX196611 GYT196611 HIP196611 HSL196611 ICH196611 IMD196611 IVZ196611 JFV196611 JPR196611 JZN196611 KJJ196611 KTF196611 LDB196611 LMX196611 LWT196611 MGP196611 MQL196611 NAH196611 NKD196611 NTZ196611 ODV196611 ONR196611 OXN196611 PHJ196611 PRF196611 QBB196611 QKX196611 QUT196611 REP196611 ROL196611 RYH196611 SID196611 SRZ196611 TBV196611 TLR196611 TVN196611 UFJ196611 UPF196611 UZB196611 VIX196611 VST196611 WCP196611 WML196611 WWH196611 Z262147 JV262147 TR262147 ADN262147 ANJ262147 AXF262147 BHB262147 BQX262147 CAT262147 CKP262147 CUL262147 DEH262147 DOD262147 DXZ262147 EHV262147 ERR262147 FBN262147 FLJ262147 FVF262147 GFB262147 GOX262147 GYT262147 HIP262147 HSL262147 ICH262147 IMD262147 IVZ262147 JFV262147 JPR262147 JZN262147 KJJ262147 KTF262147 LDB262147 LMX262147 LWT262147 MGP262147 MQL262147 NAH262147 NKD262147 NTZ262147 ODV262147 ONR262147 OXN262147 PHJ262147 PRF262147 QBB262147 QKX262147 QUT262147 REP262147 ROL262147 RYH262147 SID262147 SRZ262147 TBV262147 TLR262147 TVN262147 UFJ262147 UPF262147 UZB262147 VIX262147 VST262147 WCP262147 WML262147 WWH262147 Z327683 JV327683 TR327683 ADN327683 ANJ327683 AXF327683 BHB327683 BQX327683 CAT327683 CKP327683 CUL327683 DEH327683 DOD327683 DXZ327683 EHV327683 ERR327683 FBN327683 FLJ327683 FVF327683 GFB327683 GOX327683 GYT327683 HIP327683 HSL327683 ICH327683 IMD327683 IVZ327683 JFV327683 JPR327683 JZN327683 KJJ327683 KTF327683 LDB327683 LMX327683 LWT327683 MGP327683 MQL327683 NAH327683 NKD327683 NTZ327683 ODV327683 ONR327683 OXN327683 PHJ327683 PRF327683 QBB327683 QKX327683 QUT327683 REP327683 ROL327683 RYH327683 SID327683 SRZ327683 TBV327683 TLR327683 TVN327683 UFJ327683 UPF327683 UZB327683 VIX327683 VST327683 WCP327683 WML327683 WWH327683 Z393219 JV393219 TR393219 ADN393219 ANJ393219 AXF393219 BHB393219 BQX393219 CAT393219 CKP393219 CUL393219 DEH393219 DOD393219 DXZ393219 EHV393219 ERR393219 FBN393219 FLJ393219 FVF393219 GFB393219 GOX393219 GYT393219 HIP393219 HSL393219 ICH393219 IMD393219 IVZ393219 JFV393219 JPR393219 JZN393219 KJJ393219 KTF393219 LDB393219 LMX393219 LWT393219 MGP393219 MQL393219 NAH393219 NKD393219 NTZ393219 ODV393219 ONR393219 OXN393219 PHJ393219 PRF393219 QBB393219 QKX393219 QUT393219 REP393219 ROL393219 RYH393219 SID393219 SRZ393219 TBV393219 TLR393219 TVN393219 UFJ393219 UPF393219 UZB393219 VIX393219 VST393219 WCP393219 WML393219 WWH393219 Z458755 JV458755 TR458755 ADN458755 ANJ458755 AXF458755 BHB458755 BQX458755 CAT458755 CKP458755 CUL458755 DEH458755 DOD458755 DXZ458755 EHV458755 ERR458755 FBN458755 FLJ458755 FVF458755 GFB458755 GOX458755 GYT458755 HIP458755 HSL458755 ICH458755 IMD458755 IVZ458755 JFV458755 JPR458755 JZN458755 KJJ458755 KTF458755 LDB458755 LMX458755 LWT458755 MGP458755 MQL458755 NAH458755 NKD458755 NTZ458755 ODV458755 ONR458755 OXN458755 PHJ458755 PRF458755 QBB458755 QKX458755 QUT458755 REP458755 ROL458755 RYH458755 SID458755 SRZ458755 TBV458755 TLR458755 TVN458755 UFJ458755 UPF458755 UZB458755 VIX458755 VST458755 WCP458755 WML458755 WWH458755 Z524291 JV524291 TR524291 ADN524291 ANJ524291 AXF524291 BHB524291 BQX524291 CAT524291 CKP524291 CUL524291 DEH524291 DOD524291 DXZ524291 EHV524291 ERR524291 FBN524291 FLJ524291 FVF524291 GFB524291 GOX524291 GYT524291 HIP524291 HSL524291 ICH524291 IMD524291 IVZ524291 JFV524291 JPR524291 JZN524291 KJJ524291 KTF524291 LDB524291 LMX524291 LWT524291 MGP524291 MQL524291 NAH524291 NKD524291 NTZ524291 ODV524291 ONR524291 OXN524291 PHJ524291 PRF524291 QBB524291 QKX524291 QUT524291 REP524291 ROL524291 RYH524291 SID524291 SRZ524291 TBV524291 TLR524291 TVN524291 UFJ524291 UPF524291 UZB524291 VIX524291 VST524291 WCP524291 WML524291 WWH524291 Z589827 JV589827 TR589827 ADN589827 ANJ589827 AXF589827 BHB589827 BQX589827 CAT589827 CKP589827 CUL589827 DEH589827 DOD589827 DXZ589827 EHV589827 ERR589827 FBN589827 FLJ589827 FVF589827 GFB589827 GOX589827 GYT589827 HIP589827 HSL589827 ICH589827 IMD589827 IVZ589827 JFV589827 JPR589827 JZN589827 KJJ589827 KTF589827 LDB589827 LMX589827 LWT589827 MGP589827 MQL589827 NAH589827 NKD589827 NTZ589827 ODV589827 ONR589827 OXN589827 PHJ589827 PRF589827 QBB589827 QKX589827 QUT589827 REP589827 ROL589827 RYH589827 SID589827 SRZ589827 TBV589827 TLR589827 TVN589827 UFJ589827 UPF589827 UZB589827 VIX589827 VST589827 WCP589827 WML589827 WWH589827 Z655363 JV655363 TR655363 ADN655363 ANJ655363 AXF655363 BHB655363 BQX655363 CAT655363 CKP655363 CUL655363 DEH655363 DOD655363 DXZ655363 EHV655363 ERR655363 FBN655363 FLJ655363 FVF655363 GFB655363 GOX655363 GYT655363 HIP655363 HSL655363 ICH655363 IMD655363 IVZ655363 JFV655363 JPR655363 JZN655363 KJJ655363 KTF655363 LDB655363 LMX655363 LWT655363 MGP655363 MQL655363 NAH655363 NKD655363 NTZ655363 ODV655363 ONR655363 OXN655363 PHJ655363 PRF655363 QBB655363 QKX655363 QUT655363 REP655363 ROL655363 RYH655363 SID655363 SRZ655363 TBV655363 TLR655363 TVN655363 UFJ655363 UPF655363 UZB655363 VIX655363 VST655363 WCP655363 WML655363 WWH655363 Z720899 JV720899 TR720899 ADN720899 ANJ720899 AXF720899 BHB720899 BQX720899 CAT720899 CKP720899 CUL720899 DEH720899 DOD720899 DXZ720899 EHV720899 ERR720899 FBN720899 FLJ720899 FVF720899 GFB720899 GOX720899 GYT720899 HIP720899 HSL720899 ICH720899 IMD720899 IVZ720899 JFV720899 JPR720899 JZN720899 KJJ720899 KTF720899 LDB720899 LMX720899 LWT720899 MGP720899 MQL720899 NAH720899 NKD720899 NTZ720899 ODV720899 ONR720899 OXN720899 PHJ720899 PRF720899 QBB720899 QKX720899 QUT720899 REP720899 ROL720899 RYH720899 SID720899 SRZ720899 TBV720899 TLR720899 TVN720899 UFJ720899 UPF720899 UZB720899 VIX720899 VST720899 WCP720899 WML720899 WWH720899 Z786435 JV786435 TR786435 ADN786435 ANJ786435 AXF786435 BHB786435 BQX786435 CAT786435 CKP786435 CUL786435 DEH786435 DOD786435 DXZ786435 EHV786435 ERR786435 FBN786435 FLJ786435 FVF786435 GFB786435 GOX786435 GYT786435 HIP786435 HSL786435 ICH786435 IMD786435 IVZ786435 JFV786435 JPR786435 JZN786435 KJJ786435 KTF786435 LDB786435 LMX786435 LWT786435 MGP786435 MQL786435 NAH786435 NKD786435 NTZ786435 ODV786435 ONR786435 OXN786435 PHJ786435 PRF786435 QBB786435 QKX786435 QUT786435 REP786435 ROL786435 RYH786435 SID786435 SRZ786435 TBV786435 TLR786435 TVN786435 UFJ786435 UPF786435 UZB786435 VIX786435 VST786435 WCP786435 WML786435 WWH786435 Z851971 JV851971 TR851971 ADN851971 ANJ851971 AXF851971 BHB851971 BQX851971 CAT851971 CKP851971 CUL851971 DEH851971 DOD851971 DXZ851971 EHV851971 ERR851971 FBN851971 FLJ851971 FVF851971 GFB851971 GOX851971 GYT851971 HIP851971 HSL851971 ICH851971 IMD851971 IVZ851971 JFV851971 JPR851971 JZN851971 KJJ851971 KTF851971 LDB851971 LMX851971 LWT851971 MGP851971 MQL851971 NAH851971 NKD851971 NTZ851971 ODV851971 ONR851971 OXN851971 PHJ851971 PRF851971 QBB851971 QKX851971 QUT851971 REP851971 ROL851971 RYH851971 SID851971 SRZ851971 TBV851971 TLR851971 TVN851971 UFJ851971 UPF851971 UZB851971 VIX851971 VST851971 WCP851971 WML851971 WWH851971 Z917507 JV917507 TR917507 ADN917507 ANJ917507 AXF917507 BHB917507 BQX917507 CAT917507 CKP917507 CUL917507 DEH917507 DOD917507 DXZ917507 EHV917507 ERR917507 FBN917507 FLJ917507 FVF917507 GFB917507 GOX917507 GYT917507 HIP917507 HSL917507 ICH917507 IMD917507 IVZ917507 JFV917507 JPR917507 JZN917507 KJJ917507 KTF917507 LDB917507 LMX917507 LWT917507 MGP917507 MQL917507 NAH917507 NKD917507 NTZ917507 ODV917507 ONR917507 OXN917507 PHJ917507 PRF917507 QBB917507 QKX917507 QUT917507 REP917507 ROL917507 RYH917507 SID917507 SRZ917507 TBV917507 TLR917507 TVN917507 UFJ917507 UPF917507 UZB917507 VIX917507 VST917507 WCP917507 WML917507 WWH917507 Z983043 JV983043 TR983043 ADN983043 ANJ983043 AXF983043 BHB983043 BQX983043 CAT983043 CKP983043 CUL983043 DEH983043 DOD983043 DXZ983043 EHV983043 ERR983043 FBN983043 FLJ983043 FVF983043 GFB983043 GOX983043 GYT983043 HIP983043 HSL983043 ICH983043 IMD983043 IVZ983043 JFV983043 JPR983043 JZN983043 KJJ983043 KTF983043 LDB983043 LMX983043 LWT983043 MGP983043 MQL983043 NAH983043 NKD983043 NTZ983043 ODV983043 ONR983043 OXN983043 PHJ983043 PRF983043 QBB983043 QKX983043 QUT983043 REP983043 ROL983043 RYH983043 SID983043 SRZ983043 TBV983043 TLR983043 TVN983043 UFJ983043 UPF983043 UZB983043 VIX983043 VST983043 WCP983043 WML983043 WWH983043" xr:uid="{00000000-0002-0000-0300-000002000000}">
      <formula1>"100,95,90,85,80,75,70,50"</formula1>
    </dataValidation>
  </dataValidations>
  <hyperlinks>
    <hyperlink ref="A1:Z1" r:id="rId1" display="2023年度融資のごあんない　※クリックするとホームページ掲載中の「福祉貸付事業　融資のごあんない」（PDFファイル）が開きます" xr:uid="{0EF5C8BE-C138-4367-8C9F-AA4E81BD43DF}"/>
  </hyperlinks>
  <printOptions horizontalCentered="1"/>
  <pageMargins left="0.62992125984251968" right="0.43307086614173229" top="0.51181102362204722" bottom="0.55118110236220474" header="0.31496062992125984" footer="0.39370078740157483"/>
  <pageSetup paperSize="9" scale="92" orientation="portrait" cellComments="asDisplayed" r:id="rId2"/>
  <headerFooter alignWithMargins="0">
    <oddFooter>&amp;C&amp;12借入申込書 3/3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zoomScale="75" zoomScaleNormal="100" zoomScaleSheetLayoutView="75" workbookViewId="0"/>
  </sheetViews>
  <sheetFormatPr defaultColWidth="9" defaultRowHeight="13.5"/>
  <cols>
    <col min="1" max="1" width="5" style="229" customWidth="1"/>
    <col min="2" max="2" width="8.625" style="229" customWidth="1"/>
    <col min="3" max="4" width="7.125" style="229" customWidth="1"/>
    <col min="5" max="5" width="8.125" style="229" customWidth="1"/>
    <col min="6" max="6" width="8.625" style="229" customWidth="1"/>
    <col min="7" max="7" width="3.625" style="229" customWidth="1"/>
    <col min="8" max="8" width="5.875" style="229" customWidth="1"/>
    <col min="9" max="13" width="8.625" style="229" customWidth="1"/>
    <col min="14" max="14" width="3.625" style="327" customWidth="1"/>
    <col min="15" max="15" width="14.375" style="229" customWidth="1"/>
    <col min="16" max="16" width="9" style="229"/>
    <col min="17" max="19" width="9.625" style="229" bestFit="1" customWidth="1"/>
    <col min="20" max="23" width="9" style="229"/>
    <col min="24" max="26" width="9" style="231"/>
    <col min="27" max="27" width="9" style="232"/>
    <col min="28" max="28" width="9" style="229"/>
    <col min="29" max="29" width="5.5" style="229" customWidth="1"/>
    <col min="30" max="16384" width="9" style="229"/>
  </cols>
  <sheetData>
    <row r="1" spans="1:29" ht="21.75" customHeight="1">
      <c r="A1" s="228" t="s">
        <v>239</v>
      </c>
      <c r="L1" s="788" t="s">
        <v>240</v>
      </c>
      <c r="M1" s="789"/>
      <c r="N1" s="230"/>
    </row>
    <row r="2" spans="1:29" ht="21.75" customHeight="1">
      <c r="A2" s="790" t="s">
        <v>241</v>
      </c>
      <c r="B2" s="790"/>
      <c r="C2" s="791">
        <f>P8</f>
        <v>0</v>
      </c>
      <c r="D2" s="792"/>
      <c r="E2" s="229" t="s">
        <v>242</v>
      </c>
      <c r="F2" s="233"/>
      <c r="G2" s="793">
        <f>P15+IF(P14=1,0,0.05)</f>
        <v>0.05</v>
      </c>
      <c r="H2" s="794"/>
      <c r="I2" s="229" t="str">
        <f>"％（"&amp;IF(P13=1,"固定）","変動）")</f>
        <v>％（変動）</v>
      </c>
      <c r="J2" s="234"/>
      <c r="L2" s="230"/>
      <c r="M2" s="235"/>
      <c r="N2" s="230"/>
      <c r="O2" s="795" t="s">
        <v>243</v>
      </c>
      <c r="P2" s="796"/>
      <c r="Q2" s="796"/>
      <c r="R2" s="796"/>
      <c r="S2" s="796"/>
      <c r="T2" s="796"/>
      <c r="U2" s="796"/>
      <c r="V2" s="796"/>
      <c r="W2" s="797"/>
    </row>
    <row r="3" spans="1:29">
      <c r="M3" s="233" t="s">
        <v>244</v>
      </c>
      <c r="N3" s="236"/>
    </row>
    <row r="4" spans="1:29" s="240" customFormat="1" ht="27" customHeight="1">
      <c r="A4" s="785" t="s">
        <v>245</v>
      </c>
      <c r="B4" s="744" t="s">
        <v>246</v>
      </c>
      <c r="C4" s="798"/>
      <c r="D4" s="798"/>
      <c r="E4" s="798"/>
      <c r="F4" s="798"/>
      <c r="G4" s="798"/>
      <c r="H4" s="799"/>
      <c r="I4" s="798" t="s">
        <v>247</v>
      </c>
      <c r="J4" s="798"/>
      <c r="K4" s="798"/>
      <c r="L4" s="798"/>
      <c r="M4" s="800"/>
      <c r="N4" s="237"/>
      <c r="O4" s="229"/>
      <c r="P4" s="229"/>
      <c r="Q4" s="229"/>
      <c r="R4" s="229"/>
      <c r="S4" s="229"/>
      <c r="T4" s="229"/>
      <c r="U4" s="229"/>
      <c r="V4" s="229"/>
      <c r="W4" s="229"/>
      <c r="X4" s="238"/>
      <c r="Y4" s="238"/>
      <c r="Z4" s="238"/>
      <c r="AA4" s="239"/>
    </row>
    <row r="5" spans="1:29" ht="16.5" customHeight="1">
      <c r="A5" s="786"/>
      <c r="B5" s="801" t="s">
        <v>248</v>
      </c>
      <c r="C5" s="801"/>
      <c r="D5" s="801"/>
      <c r="E5" s="241" t="s">
        <v>249</v>
      </c>
      <c r="F5" s="736" t="s">
        <v>250</v>
      </c>
      <c r="G5" s="736" t="s">
        <v>251</v>
      </c>
      <c r="H5" s="774"/>
      <c r="I5" s="779"/>
      <c r="J5" s="782"/>
      <c r="K5" s="782"/>
      <c r="L5" s="782"/>
      <c r="M5" s="785" t="s">
        <v>252</v>
      </c>
      <c r="N5" s="242"/>
      <c r="O5" s="243"/>
      <c r="P5" s="763"/>
      <c r="Q5" s="763"/>
    </row>
    <row r="6" spans="1:29" ht="9" customHeight="1">
      <c r="A6" s="786"/>
      <c r="B6" s="764" t="s">
        <v>253</v>
      </c>
      <c r="C6" s="244"/>
      <c r="D6" s="245"/>
      <c r="E6" s="766" t="s">
        <v>254</v>
      </c>
      <c r="F6" s="802"/>
      <c r="G6" s="775"/>
      <c r="H6" s="776"/>
      <c r="I6" s="780"/>
      <c r="J6" s="783"/>
      <c r="K6" s="783"/>
      <c r="L6" s="783"/>
      <c r="M6" s="786"/>
      <c r="N6" s="242"/>
      <c r="O6" s="769"/>
      <c r="P6" s="763"/>
      <c r="Q6" s="763"/>
    </row>
    <row r="7" spans="1:29" ht="13.5" customHeight="1">
      <c r="A7" s="786"/>
      <c r="B7" s="764"/>
      <c r="C7" s="246" t="s">
        <v>255</v>
      </c>
      <c r="D7" s="247" t="s">
        <v>256</v>
      </c>
      <c r="E7" s="767"/>
      <c r="F7" s="802"/>
      <c r="G7" s="775"/>
      <c r="H7" s="776"/>
      <c r="I7" s="780"/>
      <c r="J7" s="783"/>
      <c r="K7" s="783"/>
      <c r="L7" s="783"/>
      <c r="M7" s="786"/>
      <c r="N7" s="242"/>
      <c r="O7" s="770"/>
      <c r="P7" s="771"/>
      <c r="Q7" s="771"/>
    </row>
    <row r="8" spans="1:29" ht="35.25" customHeight="1">
      <c r="A8" s="787"/>
      <c r="B8" s="765"/>
      <c r="C8" s="248" t="s">
        <v>257</v>
      </c>
      <c r="D8" s="248" t="s">
        <v>257</v>
      </c>
      <c r="E8" s="768"/>
      <c r="F8" s="740"/>
      <c r="G8" s="777"/>
      <c r="H8" s="778"/>
      <c r="I8" s="781"/>
      <c r="J8" s="784"/>
      <c r="K8" s="784"/>
      <c r="L8" s="784"/>
      <c r="M8" s="787"/>
      <c r="N8" s="249"/>
      <c r="O8" s="250" t="s">
        <v>258</v>
      </c>
      <c r="P8" s="772"/>
      <c r="Q8" s="773"/>
      <c r="R8" s="251" t="s">
        <v>259</v>
      </c>
      <c r="AC8" s="252" t="s">
        <v>260</v>
      </c>
    </row>
    <row r="9" spans="1:29" s="240" customFormat="1" ht="18.75" customHeight="1">
      <c r="A9" s="253">
        <f>IF(F9&gt;0,1,0)</f>
        <v>0</v>
      </c>
      <c r="B9" s="254">
        <f t="shared" ref="B9:B72" si="0">SUM(C9:D9)</f>
        <v>0</v>
      </c>
      <c r="C9" s="255">
        <f>IF($P$11&gt;0,IF($Y$11=0,Y9,0),0)</f>
        <v>0</v>
      </c>
      <c r="D9" s="256">
        <f>IF($P$11&gt;0,IF($Y$11=0,Y10,0),0)</f>
        <v>0</v>
      </c>
      <c r="E9" s="257">
        <f>ROUND((P$9*G$2/100)/12,0)+ROUND((P$10*(G$2-P$15)/100)/12,0)</f>
        <v>0</v>
      </c>
      <c r="F9" s="258">
        <f t="shared" ref="F9:F72" si="1">B9+E9</f>
        <v>0</v>
      </c>
      <c r="G9" s="748" t="s">
        <v>261</v>
      </c>
      <c r="H9" s="749"/>
      <c r="I9" s="259"/>
      <c r="J9" s="260"/>
      <c r="K9" s="260"/>
      <c r="L9" s="260"/>
      <c r="M9" s="261">
        <f t="shared" ref="M9:M72" si="2">SUM(I9:L9)</f>
        <v>0</v>
      </c>
      <c r="N9" s="262"/>
      <c r="O9" s="263" t="s">
        <v>262</v>
      </c>
      <c r="P9" s="752">
        <f>P8-P10</f>
        <v>0</v>
      </c>
      <c r="Q9" s="753"/>
      <c r="R9" s="264" t="s">
        <v>263</v>
      </c>
      <c r="X9" s="252" t="s">
        <v>264</v>
      </c>
      <c r="Y9" s="238" t="e">
        <f>P9-AA9*($P$11*12-$Y$11)+AA9</f>
        <v>#DIV/0!</v>
      </c>
      <c r="Z9" s="252" t="s">
        <v>265</v>
      </c>
      <c r="AA9" s="238" t="e">
        <f>ROUNDDOWN(P9/($P$11*12-$Y$11),0)</f>
        <v>#DIV/0!</v>
      </c>
      <c r="AC9" s="239">
        <v>1</v>
      </c>
    </row>
    <row r="10" spans="1:29" s="240" customFormat="1" ht="18.75" customHeight="1">
      <c r="A10" s="265">
        <f t="shared" ref="A10:A73" si="3">IF(F10&gt;0,A9+1,0)</f>
        <v>0</v>
      </c>
      <c r="B10" s="266">
        <f t="shared" si="0"/>
        <v>0</v>
      </c>
      <c r="C10" s="267">
        <f t="shared" ref="C10:C44" si="4">IF($P$11&gt;0,IF($Y$11&gt;AC9,0,IF($Y$11=AC9,$Y$9,IF($Y$11&lt;AC9,$AA$9,0))),0)</f>
        <v>0</v>
      </c>
      <c r="D10" s="268">
        <f t="shared" ref="D10:D44" si="5">IF($P$11&gt;0,IF($Y$11&gt;AC9,0,IF($Y$11=AC9,$Y$10,IF($Y$11&lt;AC9,$AA$10,0))),0)</f>
        <v>0</v>
      </c>
      <c r="E10" s="269">
        <f>ROUND(((P$9-SUM(C$9:C9))*G$2/100)/12,0)+ROUND(((P$10-SUM(D$9:D9))*(G$2-P$15)/100)/12,0)</f>
        <v>0</v>
      </c>
      <c r="F10" s="270">
        <f t="shared" si="1"/>
        <v>0</v>
      </c>
      <c r="G10" s="750"/>
      <c r="H10" s="751"/>
      <c r="I10" s="271"/>
      <c r="J10" s="271"/>
      <c r="K10" s="271"/>
      <c r="L10" s="271"/>
      <c r="M10" s="272">
        <f t="shared" si="2"/>
        <v>0</v>
      </c>
      <c r="N10" s="273"/>
      <c r="O10" s="274" t="s">
        <v>266</v>
      </c>
      <c r="P10" s="754"/>
      <c r="Q10" s="755"/>
      <c r="R10" s="251" t="s">
        <v>267</v>
      </c>
      <c r="X10" s="252" t="s">
        <v>268</v>
      </c>
      <c r="Y10" s="238" t="e">
        <f>P10-AA10*($P$11*12-$Y$11)+AA10</f>
        <v>#DIV/0!</v>
      </c>
      <c r="Z10" s="252" t="s">
        <v>269</v>
      </c>
      <c r="AA10" s="238" t="e">
        <f>ROUNDDOWN(P10/($P$11*12-$Y$11),0)</f>
        <v>#DIV/0!</v>
      </c>
      <c r="AC10" s="239">
        <v>2</v>
      </c>
    </row>
    <row r="11" spans="1:29" s="240" customFormat="1" ht="18.75" customHeight="1">
      <c r="A11" s="265">
        <f t="shared" si="3"/>
        <v>0</v>
      </c>
      <c r="B11" s="266">
        <f t="shared" si="0"/>
        <v>0</v>
      </c>
      <c r="C11" s="267">
        <f t="shared" si="4"/>
        <v>0</v>
      </c>
      <c r="D11" s="268">
        <f t="shared" si="5"/>
        <v>0</v>
      </c>
      <c r="E11" s="269">
        <f>ROUND(((P$9-SUM(C$9:C10))*G$2/100)/12,0)+ROUND(((P$10-SUM(D$9:D10))*(G$2-P$15)/100)/12,0)</f>
        <v>0</v>
      </c>
      <c r="F11" s="270">
        <f t="shared" si="1"/>
        <v>0</v>
      </c>
      <c r="G11" s="750"/>
      <c r="H11" s="751"/>
      <c r="I11" s="271"/>
      <c r="J11" s="271"/>
      <c r="K11" s="271"/>
      <c r="L11" s="271"/>
      <c r="M11" s="272">
        <f t="shared" si="2"/>
        <v>0</v>
      </c>
      <c r="N11" s="273"/>
      <c r="O11" s="275" t="s">
        <v>270</v>
      </c>
      <c r="P11" s="756"/>
      <c r="Q11" s="757"/>
      <c r="R11" s="251" t="s">
        <v>271</v>
      </c>
      <c r="X11" s="238" t="s">
        <v>260</v>
      </c>
      <c r="Y11" s="238">
        <f>IF(P12&gt;0,ROUNDUP((P12)-1,0),0)</f>
        <v>0</v>
      </c>
      <c r="Z11" s="238"/>
      <c r="AA11" s="239"/>
      <c r="AC11" s="239">
        <v>3</v>
      </c>
    </row>
    <row r="12" spans="1:29" s="240" customFormat="1" ht="18.75" customHeight="1">
      <c r="A12" s="265">
        <f t="shared" si="3"/>
        <v>0</v>
      </c>
      <c r="B12" s="266">
        <f t="shared" si="0"/>
        <v>0</v>
      </c>
      <c r="C12" s="267">
        <f t="shared" si="4"/>
        <v>0</v>
      </c>
      <c r="D12" s="268">
        <f t="shared" si="5"/>
        <v>0</v>
      </c>
      <c r="E12" s="269">
        <f>ROUND(((P$9-SUM(C$9:C11))*G$2/100)/12,0)+ROUND(((P$10-SUM(D$9:D11))*(G$2-P$15)/100)/12,0)</f>
        <v>0</v>
      </c>
      <c r="F12" s="270">
        <f t="shared" si="1"/>
        <v>0</v>
      </c>
      <c r="G12" s="750"/>
      <c r="H12" s="751"/>
      <c r="I12" s="271"/>
      <c r="J12" s="271"/>
      <c r="K12" s="271"/>
      <c r="L12" s="271"/>
      <c r="M12" s="272">
        <f t="shared" si="2"/>
        <v>0</v>
      </c>
      <c r="N12" s="273"/>
      <c r="O12" s="275" t="s">
        <v>272</v>
      </c>
      <c r="P12" s="756"/>
      <c r="Q12" s="757"/>
      <c r="R12" s="251" t="s">
        <v>273</v>
      </c>
      <c r="X12" s="238"/>
      <c r="Y12" s="276"/>
      <c r="Z12" s="238"/>
      <c r="AA12" s="239"/>
      <c r="AC12" s="239">
        <v>4</v>
      </c>
    </row>
    <row r="13" spans="1:29" s="240" customFormat="1" ht="18.75" customHeight="1">
      <c r="A13" s="265">
        <f t="shared" si="3"/>
        <v>0</v>
      </c>
      <c r="B13" s="266">
        <f t="shared" si="0"/>
        <v>0</v>
      </c>
      <c r="C13" s="267">
        <f t="shared" si="4"/>
        <v>0</v>
      </c>
      <c r="D13" s="268">
        <f t="shared" si="5"/>
        <v>0</v>
      </c>
      <c r="E13" s="269">
        <f>ROUND(((P$9-SUM(C$9:C12))*G$2/100)/12,0)+ROUND(((P$10-SUM(D$9:D12))*(G$2-P$15)/100)/12,0)</f>
        <v>0</v>
      </c>
      <c r="F13" s="270">
        <f t="shared" si="1"/>
        <v>0</v>
      </c>
      <c r="G13" s="750"/>
      <c r="H13" s="751"/>
      <c r="I13" s="271"/>
      <c r="J13" s="271"/>
      <c r="K13" s="271"/>
      <c r="L13" s="271"/>
      <c r="M13" s="272">
        <f t="shared" si="2"/>
        <v>0</v>
      </c>
      <c r="N13" s="277"/>
      <c r="O13" s="275" t="s">
        <v>274</v>
      </c>
      <c r="P13" s="756"/>
      <c r="Q13" s="757"/>
      <c r="R13" s="251" t="s">
        <v>275</v>
      </c>
      <c r="X13" s="238"/>
      <c r="Y13" s="238">
        <v>1</v>
      </c>
      <c r="Z13" s="238">
        <v>2</v>
      </c>
      <c r="AA13" s="239"/>
      <c r="AC13" s="239">
        <v>5</v>
      </c>
    </row>
    <row r="14" spans="1:29" s="240" customFormat="1" ht="18.75" customHeight="1">
      <c r="A14" s="265">
        <f t="shared" si="3"/>
        <v>0</v>
      </c>
      <c r="B14" s="266">
        <f t="shared" si="0"/>
        <v>0</v>
      </c>
      <c r="C14" s="267">
        <f t="shared" si="4"/>
        <v>0</v>
      </c>
      <c r="D14" s="268">
        <f t="shared" si="5"/>
        <v>0</v>
      </c>
      <c r="E14" s="269">
        <f>ROUND(((P$9-SUM(C$9:C13))*G$2/100)/12,0)+ROUND(((P$10-SUM(D$9:D13))*(G$2-P$15)/100)/12,0)</f>
        <v>0</v>
      </c>
      <c r="F14" s="270">
        <f t="shared" si="1"/>
        <v>0</v>
      </c>
      <c r="G14" s="750"/>
      <c r="H14" s="751"/>
      <c r="I14" s="271"/>
      <c r="J14" s="271"/>
      <c r="K14" s="271"/>
      <c r="L14" s="271"/>
      <c r="M14" s="272">
        <f t="shared" si="2"/>
        <v>0</v>
      </c>
      <c r="N14" s="273"/>
      <c r="O14" s="275" t="s">
        <v>276</v>
      </c>
      <c r="P14" s="758"/>
      <c r="Q14" s="759"/>
      <c r="R14" s="251" t="s">
        <v>277</v>
      </c>
      <c r="X14" s="238"/>
      <c r="Y14" s="238"/>
      <c r="Z14" s="238"/>
      <c r="AA14" s="239"/>
      <c r="AC14" s="239">
        <v>6</v>
      </c>
    </row>
    <row r="15" spans="1:29" s="240" customFormat="1" ht="18.75" customHeight="1">
      <c r="A15" s="265">
        <f t="shared" si="3"/>
        <v>0</v>
      </c>
      <c r="B15" s="266">
        <f t="shared" si="0"/>
        <v>0</v>
      </c>
      <c r="C15" s="267">
        <f t="shared" si="4"/>
        <v>0</v>
      </c>
      <c r="D15" s="268">
        <f t="shared" si="5"/>
        <v>0</v>
      </c>
      <c r="E15" s="269">
        <f>ROUND(((P$9-SUM(C$9:C14))*G$2/100)/12,0)+ROUND(((P$10-SUM(D$9:D14))*(G$2-P$15)/100)/12,0)</f>
        <v>0</v>
      </c>
      <c r="F15" s="270">
        <f t="shared" si="1"/>
        <v>0</v>
      </c>
      <c r="G15" s="750"/>
      <c r="H15" s="751"/>
      <c r="I15" s="271"/>
      <c r="J15" s="271"/>
      <c r="K15" s="271"/>
      <c r="L15" s="271"/>
      <c r="M15" s="272">
        <f t="shared" si="2"/>
        <v>0</v>
      </c>
      <c r="N15" s="278"/>
      <c r="O15" s="279" t="s">
        <v>278</v>
      </c>
      <c r="P15" s="760"/>
      <c r="Q15" s="760"/>
      <c r="R15" s="251" t="s">
        <v>279</v>
      </c>
      <c r="X15" s="238"/>
      <c r="Y15" s="238"/>
      <c r="Z15" s="238"/>
      <c r="AA15" s="239"/>
      <c r="AC15" s="239">
        <v>7</v>
      </c>
    </row>
    <row r="16" spans="1:29" s="240" customFormat="1" ht="18.75" customHeight="1">
      <c r="A16" s="265">
        <f t="shared" si="3"/>
        <v>0</v>
      </c>
      <c r="B16" s="266">
        <f t="shared" si="0"/>
        <v>0</v>
      </c>
      <c r="C16" s="267">
        <f t="shared" si="4"/>
        <v>0</v>
      </c>
      <c r="D16" s="268">
        <f t="shared" si="5"/>
        <v>0</v>
      </c>
      <c r="E16" s="269">
        <f>ROUND(((P$9-SUM(C$9:C15))*G$2/100)/12,0)+ROUND(((P$10-SUM(D$9:D15))*(G$2-P$15)/100)/12,0)</f>
        <v>0</v>
      </c>
      <c r="F16" s="270">
        <f t="shared" si="1"/>
        <v>0</v>
      </c>
      <c r="G16" s="750"/>
      <c r="H16" s="751"/>
      <c r="I16" s="271"/>
      <c r="J16" s="271"/>
      <c r="K16" s="271"/>
      <c r="L16" s="271"/>
      <c r="M16" s="272">
        <f t="shared" si="2"/>
        <v>0</v>
      </c>
      <c r="N16" s="278"/>
      <c r="O16" s="761"/>
      <c r="P16" s="762"/>
      <c r="Q16" s="762"/>
      <c r="R16" s="762"/>
      <c r="X16" s="238"/>
      <c r="Y16" s="238"/>
      <c r="Z16" s="238"/>
      <c r="AA16" s="239"/>
      <c r="AC16" s="239">
        <v>8</v>
      </c>
    </row>
    <row r="17" spans="1:29" s="240" customFormat="1" ht="18.75" customHeight="1">
      <c r="A17" s="265">
        <f t="shared" si="3"/>
        <v>0</v>
      </c>
      <c r="B17" s="266">
        <f t="shared" si="0"/>
        <v>0</v>
      </c>
      <c r="C17" s="267">
        <f t="shared" si="4"/>
        <v>0</v>
      </c>
      <c r="D17" s="268">
        <f t="shared" si="5"/>
        <v>0</v>
      </c>
      <c r="E17" s="269">
        <f>ROUND(((P$9-SUM(C$9:C16))*G$2/100)/12,0)+ROUND(((P$10-SUM(D$9:D16))*(G$2-P$15)/100)/12,0)</f>
        <v>0</v>
      </c>
      <c r="F17" s="270">
        <f t="shared" si="1"/>
        <v>0</v>
      </c>
      <c r="G17" s="750"/>
      <c r="H17" s="751"/>
      <c r="I17" s="271"/>
      <c r="J17" s="271"/>
      <c r="K17" s="271"/>
      <c r="L17" s="271"/>
      <c r="M17" s="272">
        <f t="shared" si="2"/>
        <v>0</v>
      </c>
      <c r="N17" s="278"/>
      <c r="O17" s="762"/>
      <c r="P17" s="762"/>
      <c r="Q17" s="762"/>
      <c r="R17" s="762"/>
      <c r="X17" s="238"/>
      <c r="Y17" s="238"/>
      <c r="Z17" s="238"/>
      <c r="AA17" s="239"/>
      <c r="AC17" s="239">
        <v>9</v>
      </c>
    </row>
    <row r="18" spans="1:29" s="240" customFormat="1" ht="18.75" customHeight="1">
      <c r="A18" s="265">
        <f t="shared" si="3"/>
        <v>0</v>
      </c>
      <c r="B18" s="266">
        <f t="shared" si="0"/>
        <v>0</v>
      </c>
      <c r="C18" s="267">
        <f t="shared" si="4"/>
        <v>0</v>
      </c>
      <c r="D18" s="268">
        <f t="shared" si="5"/>
        <v>0</v>
      </c>
      <c r="E18" s="269">
        <f>ROUND(((P$9-SUM(C$9:C17))*G$2/100)/12,0)+ROUND(((P$10-SUM(D$9:D17))*(G$2-P$15)/100)/12,0)</f>
        <v>0</v>
      </c>
      <c r="F18" s="270">
        <f t="shared" si="1"/>
        <v>0</v>
      </c>
      <c r="G18" s="280" t="s">
        <v>253</v>
      </c>
      <c r="H18" s="281">
        <f>SUM(F9:F20)</f>
        <v>0</v>
      </c>
      <c r="I18" s="271"/>
      <c r="J18" s="271"/>
      <c r="K18" s="271"/>
      <c r="L18" s="271"/>
      <c r="M18" s="272">
        <f t="shared" si="2"/>
        <v>0</v>
      </c>
      <c r="N18" s="278"/>
      <c r="O18" s="762"/>
      <c r="P18" s="762"/>
      <c r="Q18" s="762"/>
      <c r="R18" s="762"/>
      <c r="X18" s="238"/>
      <c r="Y18" s="238"/>
      <c r="Z18" s="238"/>
      <c r="AA18" s="239"/>
      <c r="AC18" s="239">
        <v>10</v>
      </c>
    </row>
    <row r="19" spans="1:29" s="240" customFormat="1" ht="18.75" customHeight="1">
      <c r="A19" s="265">
        <f t="shared" si="3"/>
        <v>0</v>
      </c>
      <c r="B19" s="266">
        <f t="shared" si="0"/>
        <v>0</v>
      </c>
      <c r="C19" s="267">
        <f t="shared" si="4"/>
        <v>0</v>
      </c>
      <c r="D19" s="268">
        <f t="shared" si="5"/>
        <v>0</v>
      </c>
      <c r="E19" s="269">
        <f>ROUND(((P$9-SUM(C$9:C18))*G$2/100)/12,0)+ROUND(((P$10-SUM(D$9:D18))*(G$2-P$15)/100)/12,0)</f>
        <v>0</v>
      </c>
      <c r="F19" s="270">
        <f t="shared" si="1"/>
        <v>0</v>
      </c>
      <c r="G19" s="282" t="s">
        <v>280</v>
      </c>
      <c r="H19" s="283">
        <f>SUM(B9:B20)</f>
        <v>0</v>
      </c>
      <c r="I19" s="271"/>
      <c r="J19" s="271"/>
      <c r="K19" s="271"/>
      <c r="L19" s="271"/>
      <c r="M19" s="272">
        <f t="shared" si="2"/>
        <v>0</v>
      </c>
      <c r="N19" s="278"/>
      <c r="O19" s="284" t="s">
        <v>281</v>
      </c>
      <c r="P19" s="285" t="s">
        <v>282</v>
      </c>
      <c r="Q19" s="285" t="s">
        <v>283</v>
      </c>
      <c r="R19" s="285" t="s">
        <v>284</v>
      </c>
      <c r="S19" s="285" t="s">
        <v>285</v>
      </c>
      <c r="T19" s="285" t="s">
        <v>286</v>
      </c>
      <c r="V19" s="238"/>
      <c r="X19" s="238"/>
      <c r="Y19" s="238"/>
      <c r="Z19" s="238"/>
      <c r="AA19" s="239"/>
      <c r="AC19" s="239">
        <v>11</v>
      </c>
    </row>
    <row r="20" spans="1:29" s="240" customFormat="1" ht="18.75" customHeight="1">
      <c r="A20" s="286">
        <f t="shared" si="3"/>
        <v>0</v>
      </c>
      <c r="B20" s="287">
        <f t="shared" si="0"/>
        <v>0</v>
      </c>
      <c r="C20" s="288">
        <f t="shared" si="4"/>
        <v>0</v>
      </c>
      <c r="D20" s="289">
        <f t="shared" si="5"/>
        <v>0</v>
      </c>
      <c r="E20" s="290">
        <f>ROUND(((P$9-SUM(C$9:C19))*G$2/100)/12,0)+ROUND(((P$10-SUM(D$9:D19))*(G$2-P$15)/100)/12,0)</f>
        <v>0</v>
      </c>
      <c r="F20" s="291">
        <f t="shared" si="1"/>
        <v>0</v>
      </c>
      <c r="G20" s="292" t="s">
        <v>287</v>
      </c>
      <c r="H20" s="293">
        <f>SUM(E9:E20)</f>
        <v>0</v>
      </c>
      <c r="I20" s="294"/>
      <c r="J20" s="294"/>
      <c r="K20" s="294"/>
      <c r="L20" s="294"/>
      <c r="M20" s="295">
        <f t="shared" si="2"/>
        <v>0</v>
      </c>
      <c r="N20" s="278"/>
      <c r="O20" s="296" t="str">
        <f>IF(Q20=$O$24,"最多","")</f>
        <v>最多</v>
      </c>
      <c r="P20" s="296" t="s">
        <v>288</v>
      </c>
      <c r="Q20" s="297">
        <f>SUM(R20:S20)</f>
        <v>0</v>
      </c>
      <c r="R20" s="297">
        <f>H19</f>
        <v>0</v>
      </c>
      <c r="S20" s="297">
        <f>H20</f>
        <v>0</v>
      </c>
      <c r="T20" s="298" t="s">
        <v>292</v>
      </c>
      <c r="U20" s="299"/>
      <c r="V20" s="300"/>
      <c r="X20" s="238"/>
      <c r="Y20" s="238"/>
      <c r="Z20" s="238"/>
      <c r="AA20" s="239"/>
      <c r="AC20" s="239">
        <v>12</v>
      </c>
    </row>
    <row r="21" spans="1:29" s="240" customFormat="1" ht="18.75" customHeight="1">
      <c r="A21" s="253">
        <f t="shared" si="3"/>
        <v>0</v>
      </c>
      <c r="B21" s="254">
        <f t="shared" si="0"/>
        <v>0</v>
      </c>
      <c r="C21" s="255">
        <f t="shared" si="4"/>
        <v>0</v>
      </c>
      <c r="D21" s="256">
        <f t="shared" si="5"/>
        <v>0</v>
      </c>
      <c r="E21" s="301">
        <f>ROUND(((P$9-SUM(C$9:C20))*G$2/100)/12,0)+ROUND(((P$10-SUM(D$9:D20))*(G$2-P$15)/100)/12,0)</f>
        <v>0</v>
      </c>
      <c r="F21" s="258">
        <f t="shared" si="1"/>
        <v>0</v>
      </c>
      <c r="G21" s="748" t="s">
        <v>289</v>
      </c>
      <c r="H21" s="749"/>
      <c r="I21" s="259"/>
      <c r="J21" s="259"/>
      <c r="K21" s="259"/>
      <c r="L21" s="259"/>
      <c r="M21" s="261">
        <f t="shared" si="2"/>
        <v>0</v>
      </c>
      <c r="N21" s="278"/>
      <c r="O21" s="296" t="str">
        <f>IF(Q21=$O$24,"最多","")</f>
        <v>最多</v>
      </c>
      <c r="P21" s="296" t="s">
        <v>290</v>
      </c>
      <c r="Q21" s="297">
        <f>SUM(R21:S21)</f>
        <v>0</v>
      </c>
      <c r="R21" s="297">
        <f>H31</f>
        <v>0</v>
      </c>
      <c r="S21" s="297">
        <f>H32</f>
        <v>0</v>
      </c>
      <c r="T21" s="298" t="s">
        <v>294</v>
      </c>
      <c r="U21" s="299"/>
      <c r="V21" s="302"/>
      <c r="X21" s="238"/>
      <c r="Y21" s="238"/>
      <c r="Z21" s="238"/>
      <c r="AA21" s="239"/>
      <c r="AC21" s="239">
        <v>13</v>
      </c>
    </row>
    <row r="22" spans="1:29" s="240" customFormat="1" ht="18.75" customHeight="1">
      <c r="A22" s="265">
        <f t="shared" si="3"/>
        <v>0</v>
      </c>
      <c r="B22" s="266">
        <f t="shared" si="0"/>
        <v>0</v>
      </c>
      <c r="C22" s="267">
        <f t="shared" si="4"/>
        <v>0</v>
      </c>
      <c r="D22" s="268">
        <f t="shared" si="5"/>
        <v>0</v>
      </c>
      <c r="E22" s="269">
        <f>ROUND(((P$9-SUM(C$9:C21))*G$2/100)/12,0)+ROUND(((P$10-SUM(D$9:D21))*(G$2-P$15)/100)/12,0)</f>
        <v>0</v>
      </c>
      <c r="F22" s="270">
        <f t="shared" si="1"/>
        <v>0</v>
      </c>
      <c r="G22" s="750"/>
      <c r="H22" s="751"/>
      <c r="I22" s="271"/>
      <c r="J22" s="271"/>
      <c r="K22" s="271"/>
      <c r="L22" s="271"/>
      <c r="M22" s="272">
        <f t="shared" si="2"/>
        <v>0</v>
      </c>
      <c r="N22" s="278"/>
      <c r="O22" s="296" t="str">
        <f>IF(Q22=$O$24,"最多","")</f>
        <v>最多</v>
      </c>
      <c r="P22" s="296" t="s">
        <v>291</v>
      </c>
      <c r="Q22" s="297">
        <f>SUM(R22:S22)</f>
        <v>0</v>
      </c>
      <c r="R22" s="297">
        <f>H43</f>
        <v>0</v>
      </c>
      <c r="S22" s="297">
        <f>H44</f>
        <v>0</v>
      </c>
      <c r="T22" s="298" t="s">
        <v>341</v>
      </c>
      <c r="U22" s="299"/>
      <c r="V22" s="302"/>
      <c r="X22" s="238"/>
      <c r="Y22" s="238"/>
      <c r="Z22" s="238"/>
      <c r="AA22" s="239"/>
      <c r="AC22" s="239">
        <v>14</v>
      </c>
    </row>
    <row r="23" spans="1:29" s="240" customFormat="1" ht="18.75" customHeight="1">
      <c r="A23" s="265">
        <f t="shared" si="3"/>
        <v>0</v>
      </c>
      <c r="B23" s="266">
        <f t="shared" si="0"/>
        <v>0</v>
      </c>
      <c r="C23" s="267">
        <f t="shared" si="4"/>
        <v>0</v>
      </c>
      <c r="D23" s="268">
        <f t="shared" si="5"/>
        <v>0</v>
      </c>
      <c r="E23" s="269">
        <f>ROUND(((P$9-SUM(C$9:C22))*G$2/100)/12,0)+ROUND(((P$10-SUM(D$9:D22))*(G$2-P$15)/100)/12,0)</f>
        <v>0</v>
      </c>
      <c r="F23" s="270">
        <f t="shared" si="1"/>
        <v>0</v>
      </c>
      <c r="G23" s="750"/>
      <c r="H23" s="751"/>
      <c r="I23" s="271"/>
      <c r="J23" s="271"/>
      <c r="K23" s="271"/>
      <c r="L23" s="271"/>
      <c r="M23" s="272">
        <f t="shared" si="2"/>
        <v>0</v>
      </c>
      <c r="N23" s="278"/>
      <c r="O23" s="296" t="str">
        <f>IF(Q23=$O$24,"最多","")</f>
        <v>最多</v>
      </c>
      <c r="P23" s="296" t="s">
        <v>293</v>
      </c>
      <c r="Q23" s="297">
        <f>SUM(R23:S23)</f>
        <v>0</v>
      </c>
      <c r="R23" s="297">
        <f>H55</f>
        <v>0</v>
      </c>
      <c r="S23" s="297">
        <f>H56</f>
        <v>0</v>
      </c>
      <c r="T23" s="298" t="s">
        <v>345</v>
      </c>
      <c r="U23" s="299"/>
      <c r="V23" s="302"/>
      <c r="X23" s="238"/>
      <c r="Y23" s="238"/>
      <c r="Z23" s="238"/>
      <c r="AA23" s="239"/>
      <c r="AC23" s="239">
        <v>15</v>
      </c>
    </row>
    <row r="24" spans="1:29" s="240" customFormat="1" ht="18.75" customHeight="1">
      <c r="A24" s="265">
        <f t="shared" si="3"/>
        <v>0</v>
      </c>
      <c r="B24" s="266">
        <f t="shared" si="0"/>
        <v>0</v>
      </c>
      <c r="C24" s="267">
        <f t="shared" si="4"/>
        <v>0</v>
      </c>
      <c r="D24" s="268">
        <f t="shared" si="5"/>
        <v>0</v>
      </c>
      <c r="E24" s="269">
        <f>ROUND(((P$9-SUM(C$9:C23))*G$2/100)/12,0)+ROUND(((P$10-SUM(D$9:D23))*(G$2-P$15)/100)/12,0)</f>
        <v>0</v>
      </c>
      <c r="F24" s="270">
        <f t="shared" si="1"/>
        <v>0</v>
      </c>
      <c r="G24" s="750"/>
      <c r="H24" s="751"/>
      <c r="I24" s="271"/>
      <c r="J24" s="271"/>
      <c r="K24" s="271"/>
      <c r="L24" s="271"/>
      <c r="M24" s="272">
        <f t="shared" si="2"/>
        <v>0</v>
      </c>
      <c r="N24" s="278"/>
      <c r="O24" s="303">
        <f>MAX(Q20:Q23)</f>
        <v>0</v>
      </c>
      <c r="P24" s="304"/>
      <c r="Q24" s="305"/>
      <c r="R24" s="306"/>
      <c r="S24" s="307"/>
      <c r="V24" s="308"/>
      <c r="X24" s="238"/>
      <c r="Y24" s="238"/>
      <c r="Z24" s="238"/>
      <c r="AA24" s="239"/>
      <c r="AC24" s="239">
        <v>16</v>
      </c>
    </row>
    <row r="25" spans="1:29" s="240" customFormat="1" ht="18.75" customHeight="1">
      <c r="A25" s="265">
        <f t="shared" si="3"/>
        <v>0</v>
      </c>
      <c r="B25" s="266">
        <f t="shared" si="0"/>
        <v>0</v>
      </c>
      <c r="C25" s="267">
        <f t="shared" si="4"/>
        <v>0</v>
      </c>
      <c r="D25" s="268">
        <f t="shared" si="5"/>
        <v>0</v>
      </c>
      <c r="E25" s="269">
        <f>ROUND(((P$9-SUM(C$9:C24))*G$2/100)/12,0)+ROUND(((P$10-SUM(D$9:D24))*(G$2-P$15)/100)/12,0)</f>
        <v>0</v>
      </c>
      <c r="F25" s="270">
        <f t="shared" si="1"/>
        <v>0</v>
      </c>
      <c r="G25" s="750"/>
      <c r="H25" s="751"/>
      <c r="I25" s="271"/>
      <c r="J25" s="271"/>
      <c r="K25" s="271"/>
      <c r="L25" s="271"/>
      <c r="M25" s="272">
        <f t="shared" si="2"/>
        <v>0</v>
      </c>
      <c r="N25" s="278"/>
      <c r="O25" s="309"/>
      <c r="P25" s="310" t="s">
        <v>295</v>
      </c>
      <c r="Q25" s="311">
        <f>VLOOKUP("最多",O20:S23,5,TRUE)</f>
        <v>0</v>
      </c>
      <c r="R25" s="309"/>
      <c r="S25" s="309"/>
      <c r="V25" s="308"/>
      <c r="X25" s="238"/>
      <c r="Y25" s="238"/>
      <c r="Z25" s="238"/>
      <c r="AA25" s="239"/>
      <c r="AC25" s="239">
        <v>17</v>
      </c>
    </row>
    <row r="26" spans="1:29" s="240" customFormat="1" ht="18.75" customHeight="1">
      <c r="A26" s="265">
        <f t="shared" si="3"/>
        <v>0</v>
      </c>
      <c r="B26" s="266">
        <f t="shared" si="0"/>
        <v>0</v>
      </c>
      <c r="C26" s="267">
        <f t="shared" si="4"/>
        <v>0</v>
      </c>
      <c r="D26" s="268">
        <f t="shared" si="5"/>
        <v>0</v>
      </c>
      <c r="E26" s="269">
        <f>ROUND(((P$9-SUM(C$9:C25))*G$2/100)/12,0)+ROUND(((P$10-SUM(D$9:D25))*(G$2-P$15)/100)/12,0)</f>
        <v>0</v>
      </c>
      <c r="F26" s="270">
        <f t="shared" si="1"/>
        <v>0</v>
      </c>
      <c r="G26" s="750"/>
      <c r="H26" s="751"/>
      <c r="I26" s="271"/>
      <c r="J26" s="271"/>
      <c r="K26" s="271"/>
      <c r="L26" s="271"/>
      <c r="M26" s="272">
        <f t="shared" si="2"/>
        <v>0</v>
      </c>
      <c r="N26" s="278"/>
      <c r="O26" s="309"/>
      <c r="P26" s="310" t="s">
        <v>296</v>
      </c>
      <c r="Q26" s="311">
        <f>VLOOKUP("最多",O20:S23,4,TRUE)</f>
        <v>0</v>
      </c>
      <c r="R26" s="309"/>
      <c r="S26" s="309"/>
      <c r="X26" s="238"/>
      <c r="Y26" s="238"/>
      <c r="Z26" s="238"/>
      <c r="AA26" s="239"/>
      <c r="AC26" s="239">
        <v>18</v>
      </c>
    </row>
    <row r="27" spans="1:29" s="240" customFormat="1" ht="18.75" customHeight="1">
      <c r="A27" s="265">
        <f t="shared" si="3"/>
        <v>0</v>
      </c>
      <c r="B27" s="266">
        <f t="shared" si="0"/>
        <v>0</v>
      </c>
      <c r="C27" s="267">
        <f t="shared" si="4"/>
        <v>0</v>
      </c>
      <c r="D27" s="268">
        <f t="shared" si="5"/>
        <v>0</v>
      </c>
      <c r="E27" s="269">
        <f>ROUND(((P$9-SUM(C$9:C26))*G$2/100)/12,0)+ROUND(((P$10-SUM(D$9:D26))*(G$2-P$15)/100)/12,0)</f>
        <v>0</v>
      </c>
      <c r="F27" s="270">
        <f t="shared" si="1"/>
        <v>0</v>
      </c>
      <c r="G27" s="750"/>
      <c r="H27" s="751"/>
      <c r="I27" s="271"/>
      <c r="J27" s="271"/>
      <c r="K27" s="271"/>
      <c r="L27" s="271"/>
      <c r="M27" s="272">
        <f t="shared" si="2"/>
        <v>0</v>
      </c>
      <c r="N27" s="278"/>
      <c r="P27" s="240" t="s">
        <v>297</v>
      </c>
      <c r="Q27" s="312" t="str">
        <f>IFERROR(Q26/P8,"")</f>
        <v/>
      </c>
      <c r="X27" s="238"/>
      <c r="Y27" s="238"/>
      <c r="Z27" s="238"/>
      <c r="AA27" s="239"/>
      <c r="AC27" s="239">
        <v>19</v>
      </c>
    </row>
    <row r="28" spans="1:29" s="240" customFormat="1" ht="18.75" customHeight="1">
      <c r="A28" s="265">
        <f t="shared" si="3"/>
        <v>0</v>
      </c>
      <c r="B28" s="266">
        <f t="shared" si="0"/>
        <v>0</v>
      </c>
      <c r="C28" s="267">
        <f t="shared" si="4"/>
        <v>0</v>
      </c>
      <c r="D28" s="268">
        <f t="shared" si="5"/>
        <v>0</v>
      </c>
      <c r="E28" s="269">
        <f>ROUND(((P$9-SUM(C$9:C27))*G$2/100)/12,0)+ROUND(((P$10-SUM(D$9:D27))*(G$2-P$15)/100)/12,0)</f>
        <v>0</v>
      </c>
      <c r="F28" s="270">
        <f t="shared" si="1"/>
        <v>0</v>
      </c>
      <c r="G28" s="750"/>
      <c r="H28" s="751"/>
      <c r="I28" s="271"/>
      <c r="J28" s="271"/>
      <c r="K28" s="271"/>
      <c r="L28" s="271"/>
      <c r="M28" s="272">
        <f t="shared" si="2"/>
        <v>0</v>
      </c>
      <c r="N28" s="278"/>
      <c r="P28" s="240" t="s">
        <v>298</v>
      </c>
      <c r="Q28" s="312" t="str">
        <f>IFERROR(Q25/P8,"")</f>
        <v/>
      </c>
      <c r="X28" s="238"/>
      <c r="Y28" s="238"/>
      <c r="Z28" s="238"/>
      <c r="AA28" s="239"/>
      <c r="AC28" s="239">
        <v>20</v>
      </c>
    </row>
    <row r="29" spans="1:29" s="240" customFormat="1" ht="18.75" customHeight="1">
      <c r="A29" s="265">
        <f t="shared" si="3"/>
        <v>0</v>
      </c>
      <c r="B29" s="266">
        <f t="shared" si="0"/>
        <v>0</v>
      </c>
      <c r="C29" s="267">
        <f t="shared" si="4"/>
        <v>0</v>
      </c>
      <c r="D29" s="268">
        <f t="shared" si="5"/>
        <v>0</v>
      </c>
      <c r="E29" s="269">
        <f>ROUND(((P$9-SUM(C$9:C28))*G$2/100)/12,0)+ROUND(((P$10-SUM(D$9:D28))*(G$2-P$15)/100)/12,0)</f>
        <v>0</v>
      </c>
      <c r="F29" s="270">
        <f t="shared" si="1"/>
        <v>0</v>
      </c>
      <c r="G29" s="750"/>
      <c r="H29" s="751"/>
      <c r="I29" s="271"/>
      <c r="J29" s="271"/>
      <c r="K29" s="271"/>
      <c r="L29" s="271"/>
      <c r="M29" s="272">
        <f t="shared" si="2"/>
        <v>0</v>
      </c>
      <c r="N29" s="278"/>
      <c r="P29" s="313" t="s">
        <v>253</v>
      </c>
      <c r="Q29" s="314">
        <f>IFERROR(SUM(Q27:Q28),"")</f>
        <v>0</v>
      </c>
      <c r="X29" s="238"/>
      <c r="Y29" s="238"/>
      <c r="Z29" s="238"/>
      <c r="AA29" s="239"/>
      <c r="AC29" s="239">
        <v>21</v>
      </c>
    </row>
    <row r="30" spans="1:29" s="240" customFormat="1" ht="18.75" customHeight="1">
      <c r="A30" s="265">
        <f t="shared" si="3"/>
        <v>0</v>
      </c>
      <c r="B30" s="266">
        <f t="shared" si="0"/>
        <v>0</v>
      </c>
      <c r="C30" s="267">
        <f t="shared" si="4"/>
        <v>0</v>
      </c>
      <c r="D30" s="268">
        <f t="shared" si="5"/>
        <v>0</v>
      </c>
      <c r="E30" s="269">
        <f>ROUND(((P$9-SUM(C$9:C29))*G$2/100)/12,0)+ROUND(((P$10-SUM(D$9:D29))*(G$2-P$15)/100)/12,0)</f>
        <v>0</v>
      </c>
      <c r="F30" s="270">
        <f t="shared" si="1"/>
        <v>0</v>
      </c>
      <c r="G30" s="280" t="s">
        <v>253</v>
      </c>
      <c r="H30" s="281">
        <f>SUM(F21:F32)</f>
        <v>0</v>
      </c>
      <c r="I30" s="271"/>
      <c r="J30" s="271"/>
      <c r="K30" s="271"/>
      <c r="L30" s="271"/>
      <c r="M30" s="272">
        <f t="shared" si="2"/>
        <v>0</v>
      </c>
      <c r="N30" s="278"/>
      <c r="X30" s="238"/>
      <c r="Y30" s="238"/>
      <c r="Z30" s="238"/>
      <c r="AA30" s="239"/>
      <c r="AC30" s="239">
        <v>22</v>
      </c>
    </row>
    <row r="31" spans="1:29" s="240" customFormat="1" ht="18.75" customHeight="1">
      <c r="A31" s="265">
        <f t="shared" si="3"/>
        <v>0</v>
      </c>
      <c r="B31" s="266">
        <f t="shared" si="0"/>
        <v>0</v>
      </c>
      <c r="C31" s="267">
        <f t="shared" si="4"/>
        <v>0</v>
      </c>
      <c r="D31" s="268">
        <f t="shared" si="5"/>
        <v>0</v>
      </c>
      <c r="E31" s="269">
        <f>ROUND(((P$9-SUM(C$9:C30))*G$2/100)/12,0)+ROUND(((P$10-SUM(D$9:D30))*(G$2-P$15)/100)/12,0)</f>
        <v>0</v>
      </c>
      <c r="F31" s="270">
        <f t="shared" si="1"/>
        <v>0</v>
      </c>
      <c r="G31" s="282" t="s">
        <v>280</v>
      </c>
      <c r="H31" s="283">
        <f>SUM(B21:B32)</f>
        <v>0</v>
      </c>
      <c r="I31" s="271"/>
      <c r="J31" s="271"/>
      <c r="K31" s="271"/>
      <c r="L31" s="271"/>
      <c r="M31" s="272">
        <f t="shared" si="2"/>
        <v>0</v>
      </c>
      <c r="N31" s="278"/>
      <c r="X31" s="238"/>
      <c r="Y31" s="238"/>
      <c r="Z31" s="238"/>
      <c r="AA31" s="239"/>
      <c r="AC31" s="239">
        <v>23</v>
      </c>
    </row>
    <row r="32" spans="1:29" s="240" customFormat="1" ht="18.75" customHeight="1">
      <c r="A32" s="286">
        <f t="shared" si="3"/>
        <v>0</v>
      </c>
      <c r="B32" s="287">
        <f t="shared" si="0"/>
        <v>0</v>
      </c>
      <c r="C32" s="288">
        <f t="shared" si="4"/>
        <v>0</v>
      </c>
      <c r="D32" s="289">
        <f t="shared" si="5"/>
        <v>0</v>
      </c>
      <c r="E32" s="290">
        <f>ROUND(((P$9-SUM(C$9:C31))*G$2/100)/12,0)+ROUND(((P$10-SUM(D$9:D31))*(G$2-P$15)/100)/12,0)</f>
        <v>0</v>
      </c>
      <c r="F32" s="291">
        <f t="shared" si="1"/>
        <v>0</v>
      </c>
      <c r="G32" s="292" t="s">
        <v>287</v>
      </c>
      <c r="H32" s="293">
        <f>SUM(E21:E32)</f>
        <v>0</v>
      </c>
      <c r="I32" s="294"/>
      <c r="J32" s="294"/>
      <c r="K32" s="294"/>
      <c r="L32" s="294"/>
      <c r="M32" s="295">
        <f t="shared" si="2"/>
        <v>0</v>
      </c>
      <c r="N32" s="278"/>
      <c r="X32" s="238"/>
      <c r="Y32" s="238"/>
      <c r="Z32" s="238"/>
      <c r="AA32" s="239"/>
      <c r="AC32" s="239">
        <v>24</v>
      </c>
    </row>
    <row r="33" spans="1:29" s="240" customFormat="1" ht="18.75" customHeight="1">
      <c r="A33" s="253">
        <f t="shared" si="3"/>
        <v>0</v>
      </c>
      <c r="B33" s="254">
        <f t="shared" si="0"/>
        <v>0</v>
      </c>
      <c r="C33" s="255">
        <f t="shared" si="4"/>
        <v>0</v>
      </c>
      <c r="D33" s="256">
        <f t="shared" si="5"/>
        <v>0</v>
      </c>
      <c r="E33" s="301">
        <f>ROUND(((P$9-SUM(C$9:C32))*G$2/100)/12,0)+ROUND(((P$10-SUM(D$9:D32))*(G$2-P$15)/100)/12,0)</f>
        <v>0</v>
      </c>
      <c r="F33" s="258">
        <f t="shared" si="1"/>
        <v>0</v>
      </c>
      <c r="G33" s="748" t="s">
        <v>299</v>
      </c>
      <c r="H33" s="749"/>
      <c r="I33" s="259"/>
      <c r="J33" s="259"/>
      <c r="K33" s="259"/>
      <c r="L33" s="259"/>
      <c r="M33" s="261">
        <f t="shared" si="2"/>
        <v>0</v>
      </c>
      <c r="N33" s="278"/>
      <c r="X33" s="238"/>
      <c r="Y33" s="238"/>
      <c r="Z33" s="238"/>
      <c r="AA33" s="239"/>
      <c r="AC33" s="239">
        <v>25</v>
      </c>
    </row>
    <row r="34" spans="1:29" s="240" customFormat="1" ht="18.75" customHeight="1">
      <c r="A34" s="265">
        <f t="shared" si="3"/>
        <v>0</v>
      </c>
      <c r="B34" s="266">
        <f t="shared" si="0"/>
        <v>0</v>
      </c>
      <c r="C34" s="267">
        <f t="shared" si="4"/>
        <v>0</v>
      </c>
      <c r="D34" s="268">
        <f t="shared" si="5"/>
        <v>0</v>
      </c>
      <c r="E34" s="269">
        <f>ROUND(((P$9-SUM(C$9:C33))*G$2/100)/12,0)+ROUND(((P$10-SUM(D$9:D33))*(G$2-P$15)/100)/12,0)</f>
        <v>0</v>
      </c>
      <c r="F34" s="270">
        <f t="shared" si="1"/>
        <v>0</v>
      </c>
      <c r="G34" s="750"/>
      <c r="H34" s="751"/>
      <c r="I34" s="271"/>
      <c r="J34" s="271"/>
      <c r="K34" s="271"/>
      <c r="L34" s="271"/>
      <c r="M34" s="272">
        <f t="shared" si="2"/>
        <v>0</v>
      </c>
      <c r="N34" s="278"/>
      <c r="X34" s="238"/>
      <c r="Y34" s="238"/>
      <c r="Z34" s="238"/>
      <c r="AA34" s="239"/>
      <c r="AC34" s="239">
        <v>26</v>
      </c>
    </row>
    <row r="35" spans="1:29" s="240" customFormat="1" ht="18.75" customHeight="1">
      <c r="A35" s="265">
        <f t="shared" si="3"/>
        <v>0</v>
      </c>
      <c r="B35" s="266">
        <f t="shared" si="0"/>
        <v>0</v>
      </c>
      <c r="C35" s="267">
        <f t="shared" si="4"/>
        <v>0</v>
      </c>
      <c r="D35" s="268">
        <f t="shared" si="5"/>
        <v>0</v>
      </c>
      <c r="E35" s="269">
        <f>ROUND(((P$9-SUM(C$9:C34))*G$2/100)/12,0)+ROUND(((P$10-SUM(D$9:D34))*(G$2-P$15)/100)/12,0)</f>
        <v>0</v>
      </c>
      <c r="F35" s="270">
        <f t="shared" si="1"/>
        <v>0</v>
      </c>
      <c r="G35" s="750"/>
      <c r="H35" s="751"/>
      <c r="I35" s="271"/>
      <c r="J35" s="271"/>
      <c r="K35" s="271"/>
      <c r="L35" s="271"/>
      <c r="M35" s="272">
        <f t="shared" si="2"/>
        <v>0</v>
      </c>
      <c r="N35" s="278"/>
      <c r="X35" s="238"/>
      <c r="Y35" s="238"/>
      <c r="Z35" s="238"/>
      <c r="AA35" s="239"/>
      <c r="AC35" s="239">
        <v>27</v>
      </c>
    </row>
    <row r="36" spans="1:29" s="240" customFormat="1" ht="18.75" customHeight="1">
      <c r="A36" s="265">
        <f t="shared" si="3"/>
        <v>0</v>
      </c>
      <c r="B36" s="266">
        <f t="shared" si="0"/>
        <v>0</v>
      </c>
      <c r="C36" s="267">
        <f t="shared" si="4"/>
        <v>0</v>
      </c>
      <c r="D36" s="268">
        <f t="shared" si="5"/>
        <v>0</v>
      </c>
      <c r="E36" s="269">
        <f>ROUND(((P$9-SUM(C$9:C35))*G$2/100)/12,0)+ROUND(((P$10-SUM(D$9:D35))*(G$2-P$15)/100)/12,0)</f>
        <v>0</v>
      </c>
      <c r="F36" s="270">
        <f t="shared" si="1"/>
        <v>0</v>
      </c>
      <c r="G36" s="750"/>
      <c r="H36" s="751"/>
      <c r="I36" s="271"/>
      <c r="J36" s="271"/>
      <c r="K36" s="271"/>
      <c r="L36" s="271"/>
      <c r="M36" s="272">
        <f t="shared" si="2"/>
        <v>0</v>
      </c>
      <c r="N36" s="315"/>
      <c r="X36" s="238"/>
      <c r="Y36" s="238"/>
      <c r="Z36" s="238"/>
      <c r="AA36" s="239"/>
      <c r="AC36" s="239">
        <v>28</v>
      </c>
    </row>
    <row r="37" spans="1:29" s="240" customFormat="1" ht="18.75" customHeight="1">
      <c r="A37" s="265">
        <f t="shared" si="3"/>
        <v>0</v>
      </c>
      <c r="B37" s="266">
        <f t="shared" si="0"/>
        <v>0</v>
      </c>
      <c r="C37" s="267">
        <f t="shared" si="4"/>
        <v>0</v>
      </c>
      <c r="D37" s="268">
        <f t="shared" si="5"/>
        <v>0</v>
      </c>
      <c r="E37" s="269">
        <f>ROUND(((P$9-SUM(C$9:C36))*G$2/100)/12,0)+ROUND(((P$10-SUM(D$9:D36))*(G$2-P$15)/100)/12,0)</f>
        <v>0</v>
      </c>
      <c r="F37" s="270">
        <f t="shared" si="1"/>
        <v>0</v>
      </c>
      <c r="G37" s="750"/>
      <c r="H37" s="751"/>
      <c r="I37" s="271"/>
      <c r="J37" s="271"/>
      <c r="K37" s="271"/>
      <c r="L37" s="271"/>
      <c r="M37" s="272">
        <f t="shared" si="2"/>
        <v>0</v>
      </c>
      <c r="N37" s="278"/>
      <c r="X37" s="238"/>
      <c r="Y37" s="238"/>
      <c r="Z37" s="238"/>
      <c r="AA37" s="239"/>
      <c r="AC37" s="239">
        <v>29</v>
      </c>
    </row>
    <row r="38" spans="1:29" s="240" customFormat="1" ht="18.75" customHeight="1">
      <c r="A38" s="265">
        <f t="shared" si="3"/>
        <v>0</v>
      </c>
      <c r="B38" s="266">
        <f t="shared" si="0"/>
        <v>0</v>
      </c>
      <c r="C38" s="267">
        <f t="shared" si="4"/>
        <v>0</v>
      </c>
      <c r="D38" s="268">
        <f t="shared" si="5"/>
        <v>0</v>
      </c>
      <c r="E38" s="269">
        <f>ROUND(((P$9-SUM(C$9:C37))*G$2/100)/12,0)+ROUND(((P$10-SUM(D$9:D37))*(G$2-P$15)/100)/12,0)</f>
        <v>0</v>
      </c>
      <c r="F38" s="270">
        <f t="shared" si="1"/>
        <v>0</v>
      </c>
      <c r="G38" s="750"/>
      <c r="H38" s="751"/>
      <c r="I38" s="271"/>
      <c r="J38" s="271"/>
      <c r="K38" s="271"/>
      <c r="L38" s="271"/>
      <c r="M38" s="272">
        <f t="shared" si="2"/>
        <v>0</v>
      </c>
      <c r="N38" s="278"/>
      <c r="X38" s="238"/>
      <c r="Y38" s="238"/>
      <c r="Z38" s="238"/>
      <c r="AA38" s="239"/>
      <c r="AC38" s="239">
        <v>30</v>
      </c>
    </row>
    <row r="39" spans="1:29" s="240" customFormat="1" ht="18.75" customHeight="1">
      <c r="A39" s="265">
        <f t="shared" si="3"/>
        <v>0</v>
      </c>
      <c r="B39" s="266">
        <f t="shared" si="0"/>
        <v>0</v>
      </c>
      <c r="C39" s="267">
        <f t="shared" si="4"/>
        <v>0</v>
      </c>
      <c r="D39" s="268">
        <f t="shared" si="5"/>
        <v>0</v>
      </c>
      <c r="E39" s="269">
        <f>ROUND(((P$9-SUM(C$9:C38))*G$2/100)/12,0)+ROUND(((P$10-SUM(D$9:D38))*(G$2-P$15)/100)/12,0)</f>
        <v>0</v>
      </c>
      <c r="F39" s="270">
        <f t="shared" si="1"/>
        <v>0</v>
      </c>
      <c r="G39" s="750"/>
      <c r="H39" s="751"/>
      <c r="I39" s="271"/>
      <c r="J39" s="271"/>
      <c r="K39" s="271"/>
      <c r="L39" s="271"/>
      <c r="M39" s="272">
        <f t="shared" si="2"/>
        <v>0</v>
      </c>
      <c r="N39" s="278"/>
      <c r="X39" s="238"/>
      <c r="Y39" s="238"/>
      <c r="Z39" s="238"/>
      <c r="AA39" s="239"/>
      <c r="AC39" s="239">
        <v>31</v>
      </c>
    </row>
    <row r="40" spans="1:29" s="240" customFormat="1" ht="18.75" customHeight="1">
      <c r="A40" s="265">
        <f t="shared" si="3"/>
        <v>0</v>
      </c>
      <c r="B40" s="266">
        <f t="shared" si="0"/>
        <v>0</v>
      </c>
      <c r="C40" s="267">
        <f t="shared" si="4"/>
        <v>0</v>
      </c>
      <c r="D40" s="268">
        <f t="shared" si="5"/>
        <v>0</v>
      </c>
      <c r="E40" s="269">
        <f>ROUND(((P$9-SUM(C$9:C39))*G$2/100)/12,0)+ROUND(((P$10-SUM(D$9:D39))*(G$2-P$15)/100)/12,0)</f>
        <v>0</v>
      </c>
      <c r="F40" s="270">
        <f t="shared" si="1"/>
        <v>0</v>
      </c>
      <c r="G40" s="750"/>
      <c r="H40" s="751"/>
      <c r="I40" s="271"/>
      <c r="J40" s="271"/>
      <c r="K40" s="271"/>
      <c r="L40" s="271"/>
      <c r="M40" s="272">
        <f t="shared" si="2"/>
        <v>0</v>
      </c>
      <c r="N40" s="278"/>
      <c r="X40" s="238"/>
      <c r="Y40" s="238"/>
      <c r="Z40" s="238"/>
      <c r="AA40" s="239"/>
      <c r="AC40" s="239">
        <v>32</v>
      </c>
    </row>
    <row r="41" spans="1:29" s="240" customFormat="1" ht="18.75" customHeight="1">
      <c r="A41" s="265">
        <f t="shared" si="3"/>
        <v>0</v>
      </c>
      <c r="B41" s="266">
        <f t="shared" si="0"/>
        <v>0</v>
      </c>
      <c r="C41" s="267">
        <f t="shared" si="4"/>
        <v>0</v>
      </c>
      <c r="D41" s="268">
        <f t="shared" si="5"/>
        <v>0</v>
      </c>
      <c r="E41" s="269">
        <f>ROUND(((P$9-SUM(C$9:C40))*G$2/100)/12,0)+ROUND(((P$10-SUM(D$9:D40))*(G$2-P$15)/100)/12,0)</f>
        <v>0</v>
      </c>
      <c r="F41" s="270">
        <f t="shared" si="1"/>
        <v>0</v>
      </c>
      <c r="G41" s="750"/>
      <c r="H41" s="751"/>
      <c r="I41" s="271"/>
      <c r="J41" s="271"/>
      <c r="K41" s="271"/>
      <c r="L41" s="271"/>
      <c r="M41" s="272">
        <f t="shared" si="2"/>
        <v>0</v>
      </c>
      <c r="N41" s="278"/>
      <c r="X41" s="238"/>
      <c r="Y41" s="238"/>
      <c r="Z41" s="238"/>
      <c r="AA41" s="239"/>
      <c r="AC41" s="239">
        <v>33</v>
      </c>
    </row>
    <row r="42" spans="1:29" s="240" customFormat="1" ht="18.75" customHeight="1">
      <c r="A42" s="265">
        <f t="shared" si="3"/>
        <v>0</v>
      </c>
      <c r="B42" s="266">
        <f t="shared" si="0"/>
        <v>0</v>
      </c>
      <c r="C42" s="267">
        <f t="shared" si="4"/>
        <v>0</v>
      </c>
      <c r="D42" s="268">
        <f t="shared" si="5"/>
        <v>0</v>
      </c>
      <c r="E42" s="269">
        <f>ROUND(((P$9-SUM(C$9:C41))*G$2/100)/12,0)+ROUND(((P$10-SUM(D$9:D41))*(G$2-P$15)/100)/12,0)</f>
        <v>0</v>
      </c>
      <c r="F42" s="270">
        <f t="shared" si="1"/>
        <v>0</v>
      </c>
      <c r="G42" s="280" t="s">
        <v>253</v>
      </c>
      <c r="H42" s="281">
        <f>SUM(F33:F44)</f>
        <v>0</v>
      </c>
      <c r="I42" s="271"/>
      <c r="J42" s="271"/>
      <c r="K42" s="271"/>
      <c r="L42" s="271"/>
      <c r="M42" s="272">
        <f t="shared" si="2"/>
        <v>0</v>
      </c>
      <c r="N42" s="278"/>
      <c r="X42" s="238"/>
      <c r="Y42" s="238"/>
      <c r="Z42" s="238"/>
      <c r="AA42" s="239"/>
      <c r="AC42" s="239">
        <v>34</v>
      </c>
    </row>
    <row r="43" spans="1:29" s="240" customFormat="1" ht="18.75" customHeight="1">
      <c r="A43" s="265">
        <f t="shared" si="3"/>
        <v>0</v>
      </c>
      <c r="B43" s="266">
        <f t="shared" si="0"/>
        <v>0</v>
      </c>
      <c r="C43" s="267">
        <f t="shared" si="4"/>
        <v>0</v>
      </c>
      <c r="D43" s="268">
        <f t="shared" si="5"/>
        <v>0</v>
      </c>
      <c r="E43" s="269">
        <f>ROUND(((P$9-SUM(C$9:C42))*G$2/100)/12,0)+ROUND(((P$10-SUM(D$9:D42))*(G$2-P$15)/100)/12,0)</f>
        <v>0</v>
      </c>
      <c r="F43" s="270">
        <f t="shared" si="1"/>
        <v>0</v>
      </c>
      <c r="G43" s="282" t="s">
        <v>280</v>
      </c>
      <c r="H43" s="283">
        <f>SUM(B33:B44)</f>
        <v>0</v>
      </c>
      <c r="I43" s="271"/>
      <c r="J43" s="271"/>
      <c r="K43" s="271"/>
      <c r="L43" s="271"/>
      <c r="M43" s="272">
        <f t="shared" si="2"/>
        <v>0</v>
      </c>
      <c r="N43" s="278"/>
      <c r="X43" s="238"/>
      <c r="Y43" s="238"/>
      <c r="Z43" s="238"/>
      <c r="AA43" s="239"/>
      <c r="AC43" s="239">
        <v>35</v>
      </c>
    </row>
    <row r="44" spans="1:29" s="240" customFormat="1" ht="18.75" customHeight="1">
      <c r="A44" s="286">
        <f t="shared" si="3"/>
        <v>0</v>
      </c>
      <c r="B44" s="287">
        <f t="shared" si="0"/>
        <v>0</v>
      </c>
      <c r="C44" s="288">
        <f t="shared" si="4"/>
        <v>0</v>
      </c>
      <c r="D44" s="289">
        <f t="shared" si="5"/>
        <v>0</v>
      </c>
      <c r="E44" s="290">
        <f>ROUND(((P$9-SUM(C$9:C43))*G$2/100)/12,0)+ROUND(((P$10-SUM(D$9:D43))*(G$2-P$15)/100)/12,0)</f>
        <v>0</v>
      </c>
      <c r="F44" s="291">
        <f t="shared" si="1"/>
        <v>0</v>
      </c>
      <c r="G44" s="292" t="s">
        <v>287</v>
      </c>
      <c r="H44" s="293">
        <f>SUM(E33:E44)</f>
        <v>0</v>
      </c>
      <c r="I44" s="294"/>
      <c r="J44" s="294"/>
      <c r="K44" s="294"/>
      <c r="L44" s="294"/>
      <c r="M44" s="295">
        <f t="shared" si="2"/>
        <v>0</v>
      </c>
      <c r="N44" s="278"/>
      <c r="X44" s="238"/>
      <c r="Y44" s="238"/>
      <c r="Z44" s="238"/>
      <c r="AA44" s="239"/>
    </row>
    <row r="45" spans="1:29" s="240" customFormat="1" ht="18.75" customHeight="1">
      <c r="A45" s="253">
        <f t="shared" si="3"/>
        <v>0</v>
      </c>
      <c r="B45" s="254">
        <f t="shared" si="0"/>
        <v>0</v>
      </c>
      <c r="C45" s="255">
        <f>IF(($P$9-SUM($C$9:C44))&gt;0,$AA$9,0)</f>
        <v>0</v>
      </c>
      <c r="D45" s="256">
        <f>IF(($P$10-SUM($D$9:D44))&gt;0,$AA$10,0)</f>
        <v>0</v>
      </c>
      <c r="E45" s="301">
        <f>ROUND(((P$9-SUM(C$9:C44))*G$2/100)/12,0)+ROUND(((P$10-SUM(D$9:D44))*(G$2-P$15)/100)/12,0)</f>
        <v>0</v>
      </c>
      <c r="F45" s="258">
        <f t="shared" si="1"/>
        <v>0</v>
      </c>
      <c r="G45" s="748" t="s">
        <v>300</v>
      </c>
      <c r="H45" s="749"/>
      <c r="I45" s="259"/>
      <c r="J45" s="259"/>
      <c r="K45" s="259"/>
      <c r="L45" s="259"/>
      <c r="M45" s="261">
        <f t="shared" si="2"/>
        <v>0</v>
      </c>
      <c r="N45" s="278"/>
      <c r="X45" s="238"/>
      <c r="Y45" s="238"/>
      <c r="Z45" s="238"/>
      <c r="AA45" s="239"/>
    </row>
    <row r="46" spans="1:29" s="240" customFormat="1" ht="18.75" customHeight="1">
      <c r="A46" s="265">
        <f t="shared" si="3"/>
        <v>0</v>
      </c>
      <c r="B46" s="266">
        <f t="shared" si="0"/>
        <v>0</v>
      </c>
      <c r="C46" s="267">
        <f>IF(($P$9-SUM($C$9:C45))&gt;0,$AA$9,0)</f>
        <v>0</v>
      </c>
      <c r="D46" s="268">
        <f>IF(($P$10-SUM($D$9:D45))&gt;0,$AA$10,0)</f>
        <v>0</v>
      </c>
      <c r="E46" s="269">
        <f>ROUND(((P$9-SUM(C$9:C45))*G$2/100)/12,0)+ROUND(((P$10-SUM(D$9:D45))*(G$2-P$15)/100)/12,0)</f>
        <v>0</v>
      </c>
      <c r="F46" s="270">
        <f t="shared" si="1"/>
        <v>0</v>
      </c>
      <c r="G46" s="750"/>
      <c r="H46" s="751"/>
      <c r="I46" s="271"/>
      <c r="J46" s="271"/>
      <c r="K46" s="271"/>
      <c r="L46" s="271"/>
      <c r="M46" s="272">
        <f t="shared" si="2"/>
        <v>0</v>
      </c>
      <c r="N46" s="278"/>
      <c r="X46" s="238"/>
      <c r="Y46" s="238"/>
      <c r="Z46" s="238"/>
      <c r="AA46" s="239"/>
    </row>
    <row r="47" spans="1:29" s="240" customFormat="1" ht="18.75" customHeight="1">
      <c r="A47" s="265">
        <f t="shared" si="3"/>
        <v>0</v>
      </c>
      <c r="B47" s="266">
        <f t="shared" si="0"/>
        <v>0</v>
      </c>
      <c r="C47" s="267">
        <f>IF(($P$9-SUM($C$9:C46))&gt;0,$AA$9,0)</f>
        <v>0</v>
      </c>
      <c r="D47" s="268">
        <f>IF(($P$10-SUM($D$9:D46))&gt;0,$AA$10,0)</f>
        <v>0</v>
      </c>
      <c r="E47" s="269">
        <f>ROUND(((P$9-SUM(C$9:C46))*G$2/100)/12,0)+ROUND(((P$10-SUM(D$9:D46))*(G$2-P$15)/100)/12,0)</f>
        <v>0</v>
      </c>
      <c r="F47" s="270">
        <f t="shared" si="1"/>
        <v>0</v>
      </c>
      <c r="G47" s="750"/>
      <c r="H47" s="751"/>
      <c r="I47" s="271"/>
      <c r="J47" s="271"/>
      <c r="K47" s="271"/>
      <c r="L47" s="271"/>
      <c r="M47" s="272">
        <f t="shared" si="2"/>
        <v>0</v>
      </c>
      <c r="N47" s="278"/>
      <c r="X47" s="238"/>
      <c r="Y47" s="238"/>
      <c r="Z47" s="238"/>
      <c r="AA47" s="239"/>
    </row>
    <row r="48" spans="1:29" s="240" customFormat="1" ht="18.75" customHeight="1">
      <c r="A48" s="265">
        <f t="shared" si="3"/>
        <v>0</v>
      </c>
      <c r="B48" s="266">
        <f t="shared" si="0"/>
        <v>0</v>
      </c>
      <c r="C48" s="267">
        <f>IF(($P$9-SUM($C$9:C47))&gt;0,$AA$9,0)</f>
        <v>0</v>
      </c>
      <c r="D48" s="268">
        <f>IF(($P$10-SUM($D$9:D47))&gt;0,$AA$10,0)</f>
        <v>0</v>
      </c>
      <c r="E48" s="269">
        <f>ROUND(((P$9-SUM(C$9:C47))*G$2/100)/12,0)+ROUND(((P$10-SUM(D$9:D47))*(G$2-P$15)/100)/12,0)</f>
        <v>0</v>
      </c>
      <c r="F48" s="270">
        <f t="shared" si="1"/>
        <v>0</v>
      </c>
      <c r="G48" s="750"/>
      <c r="H48" s="751"/>
      <c r="I48" s="271"/>
      <c r="J48" s="271"/>
      <c r="K48" s="271"/>
      <c r="L48" s="271"/>
      <c r="M48" s="272">
        <f t="shared" si="2"/>
        <v>0</v>
      </c>
      <c r="N48" s="278"/>
      <c r="X48" s="238"/>
      <c r="Y48" s="238"/>
      <c r="Z48" s="238"/>
      <c r="AA48" s="239"/>
    </row>
    <row r="49" spans="1:27" s="240" customFormat="1" ht="18.75" customHeight="1">
      <c r="A49" s="265">
        <f t="shared" si="3"/>
        <v>0</v>
      </c>
      <c r="B49" s="266">
        <f t="shared" si="0"/>
        <v>0</v>
      </c>
      <c r="C49" s="267">
        <f>IF(($P$9-SUM($C$9:C48))&gt;0,$AA$9,0)</f>
        <v>0</v>
      </c>
      <c r="D49" s="268">
        <f>IF(($P$10-SUM($D$9:D48))&gt;0,$AA$10,0)</f>
        <v>0</v>
      </c>
      <c r="E49" s="269">
        <f>ROUND(((P$9-SUM(C$9:C48))*G$2/100)/12,0)+ROUND(((P$10-SUM(D$9:D48))*(G$2-P$15)/100)/12,0)</f>
        <v>0</v>
      </c>
      <c r="F49" s="270">
        <f t="shared" si="1"/>
        <v>0</v>
      </c>
      <c r="G49" s="750"/>
      <c r="H49" s="751"/>
      <c r="I49" s="271"/>
      <c r="J49" s="271"/>
      <c r="K49" s="271"/>
      <c r="L49" s="271"/>
      <c r="M49" s="272">
        <f t="shared" si="2"/>
        <v>0</v>
      </c>
      <c r="N49" s="278"/>
      <c r="X49" s="238"/>
      <c r="Y49" s="238"/>
      <c r="Z49" s="238"/>
      <c r="AA49" s="239"/>
    </row>
    <row r="50" spans="1:27" s="240" customFormat="1" ht="18.75" customHeight="1">
      <c r="A50" s="265">
        <f t="shared" si="3"/>
        <v>0</v>
      </c>
      <c r="B50" s="266">
        <f t="shared" si="0"/>
        <v>0</v>
      </c>
      <c r="C50" s="267">
        <f>IF(($P$9-SUM($C$9:C49))&gt;0,$AA$9,0)</f>
        <v>0</v>
      </c>
      <c r="D50" s="268">
        <f>IF(($P$10-SUM($D$9:D49))&gt;0,$AA$10,0)</f>
        <v>0</v>
      </c>
      <c r="E50" s="269">
        <f>ROUND(((P$9-SUM(C$9:C49))*G$2/100)/12,0)+ROUND(((P$10-SUM(D$9:D49))*(G$2-P$15)/100)/12,0)</f>
        <v>0</v>
      </c>
      <c r="F50" s="270">
        <f t="shared" si="1"/>
        <v>0</v>
      </c>
      <c r="G50" s="750"/>
      <c r="H50" s="751"/>
      <c r="I50" s="271"/>
      <c r="J50" s="271"/>
      <c r="K50" s="271"/>
      <c r="L50" s="271"/>
      <c r="M50" s="272">
        <f t="shared" si="2"/>
        <v>0</v>
      </c>
      <c r="N50" s="278"/>
      <c r="X50" s="238"/>
      <c r="Y50" s="238"/>
      <c r="Z50" s="238"/>
      <c r="AA50" s="239"/>
    </row>
    <row r="51" spans="1:27" s="240" customFormat="1" ht="18.75" customHeight="1">
      <c r="A51" s="265">
        <f t="shared" si="3"/>
        <v>0</v>
      </c>
      <c r="B51" s="266">
        <f t="shared" si="0"/>
        <v>0</v>
      </c>
      <c r="C51" s="267">
        <f>IF(($P$9-SUM($C$9:C50))&gt;0,$AA$9,0)</f>
        <v>0</v>
      </c>
      <c r="D51" s="268">
        <f>IF(($P$10-SUM($D$9:D50))&gt;0,$AA$10,0)</f>
        <v>0</v>
      </c>
      <c r="E51" s="269">
        <f>ROUND(((P$9-SUM(C$9:C50))*G$2/100)/12,0)+ROUND(((P$10-SUM(D$9:D50))*(G$2-P$15)/100)/12,0)</f>
        <v>0</v>
      </c>
      <c r="F51" s="270">
        <f t="shared" si="1"/>
        <v>0</v>
      </c>
      <c r="G51" s="750"/>
      <c r="H51" s="751"/>
      <c r="I51" s="271"/>
      <c r="J51" s="271"/>
      <c r="K51" s="271"/>
      <c r="L51" s="271"/>
      <c r="M51" s="272">
        <f t="shared" si="2"/>
        <v>0</v>
      </c>
      <c r="N51" s="278"/>
      <c r="X51" s="238"/>
      <c r="Y51" s="238"/>
      <c r="Z51" s="238"/>
      <c r="AA51" s="239"/>
    </row>
    <row r="52" spans="1:27" s="240" customFormat="1" ht="18.75" customHeight="1">
      <c r="A52" s="265">
        <f t="shared" si="3"/>
        <v>0</v>
      </c>
      <c r="B52" s="266">
        <f t="shared" si="0"/>
        <v>0</v>
      </c>
      <c r="C52" s="267">
        <f>IF(($P$9-SUM($C$9:C51))&gt;0,$AA$9,0)</f>
        <v>0</v>
      </c>
      <c r="D52" s="268">
        <f>IF(($P$10-SUM($D$9:D51))&gt;0,$AA$10,0)</f>
        <v>0</v>
      </c>
      <c r="E52" s="269">
        <f>ROUND(((P$9-SUM(C$9:C51))*G$2/100)/12,0)+ROUND(((P$10-SUM(D$9:D51))*(G$2-P$15)/100)/12,0)</f>
        <v>0</v>
      </c>
      <c r="F52" s="270">
        <f t="shared" si="1"/>
        <v>0</v>
      </c>
      <c r="G52" s="750"/>
      <c r="H52" s="751"/>
      <c r="I52" s="271"/>
      <c r="J52" s="271"/>
      <c r="K52" s="271"/>
      <c r="L52" s="271"/>
      <c r="M52" s="272">
        <f t="shared" si="2"/>
        <v>0</v>
      </c>
      <c r="N52" s="278"/>
      <c r="X52" s="238"/>
      <c r="Y52" s="238"/>
      <c r="Z52" s="238"/>
      <c r="AA52" s="239"/>
    </row>
    <row r="53" spans="1:27" s="240" customFormat="1" ht="18.75" customHeight="1">
      <c r="A53" s="265">
        <f t="shared" si="3"/>
        <v>0</v>
      </c>
      <c r="B53" s="266">
        <f t="shared" si="0"/>
        <v>0</v>
      </c>
      <c r="C53" s="267">
        <f>IF(($P$9-SUM($C$9:C52))&gt;0,$AA$9,0)</f>
        <v>0</v>
      </c>
      <c r="D53" s="268">
        <f>IF(($P$10-SUM($D$9:D52))&gt;0,$AA$10,0)</f>
        <v>0</v>
      </c>
      <c r="E53" s="269">
        <f>ROUND(((P$9-SUM(C$9:C52))*G$2/100)/12,0)+ROUND(((P$10-SUM(D$9:D52))*(G$2-P$15)/100)/12,0)</f>
        <v>0</v>
      </c>
      <c r="F53" s="270">
        <f t="shared" si="1"/>
        <v>0</v>
      </c>
      <c r="G53" s="750"/>
      <c r="H53" s="751"/>
      <c r="I53" s="271"/>
      <c r="J53" s="271"/>
      <c r="K53" s="271"/>
      <c r="L53" s="271"/>
      <c r="M53" s="272">
        <f t="shared" si="2"/>
        <v>0</v>
      </c>
      <c r="N53" s="278"/>
      <c r="X53" s="238"/>
      <c r="Y53" s="238"/>
      <c r="Z53" s="238"/>
      <c r="AA53" s="239"/>
    </row>
    <row r="54" spans="1:27" s="240" customFormat="1" ht="18.75" customHeight="1">
      <c r="A54" s="265">
        <f t="shared" si="3"/>
        <v>0</v>
      </c>
      <c r="B54" s="266">
        <f t="shared" si="0"/>
        <v>0</v>
      </c>
      <c r="C54" s="267">
        <f>IF(($P$9-SUM($C$9:C53))&gt;0,$AA$9,0)</f>
        <v>0</v>
      </c>
      <c r="D54" s="268">
        <f>IF(($P$10-SUM($D$9:D53))&gt;0,$AA$10,0)</f>
        <v>0</v>
      </c>
      <c r="E54" s="269">
        <f>ROUND(((P$9-SUM(C$9:C53))*G$2/100)/12,0)+ROUND(((P$10-SUM(D$9:D53))*(G$2-P$15)/100)/12,0)</f>
        <v>0</v>
      </c>
      <c r="F54" s="270">
        <f t="shared" si="1"/>
        <v>0</v>
      </c>
      <c r="G54" s="280" t="s">
        <v>253</v>
      </c>
      <c r="H54" s="281">
        <f>SUM(F45:F56)</f>
        <v>0</v>
      </c>
      <c r="I54" s="271"/>
      <c r="J54" s="271"/>
      <c r="K54" s="271"/>
      <c r="L54" s="271"/>
      <c r="M54" s="272">
        <f t="shared" si="2"/>
        <v>0</v>
      </c>
      <c r="N54" s="278"/>
      <c r="X54" s="238"/>
      <c r="Y54" s="238"/>
      <c r="Z54" s="238"/>
      <c r="AA54" s="239"/>
    </row>
    <row r="55" spans="1:27" s="240" customFormat="1" ht="18.75" customHeight="1">
      <c r="A55" s="265">
        <f t="shared" si="3"/>
        <v>0</v>
      </c>
      <c r="B55" s="266">
        <f t="shared" si="0"/>
        <v>0</v>
      </c>
      <c r="C55" s="267">
        <f>IF(($P$9-SUM($C$9:C54))&gt;0,$AA$9,0)</f>
        <v>0</v>
      </c>
      <c r="D55" s="268">
        <f>IF(($P$10-SUM($D$9:D54))&gt;0,$AA$10,0)</f>
        <v>0</v>
      </c>
      <c r="E55" s="269">
        <f>ROUND(((P$9-SUM(C$9:C54))*G$2/100)/12,0)+ROUND(((P$10-SUM(D$9:D54))*(G$2-P$15)/100)/12,0)</f>
        <v>0</v>
      </c>
      <c r="F55" s="270">
        <f t="shared" si="1"/>
        <v>0</v>
      </c>
      <c r="G55" s="282" t="s">
        <v>280</v>
      </c>
      <c r="H55" s="283">
        <f>SUM(B45:B56)</f>
        <v>0</v>
      </c>
      <c r="I55" s="271"/>
      <c r="J55" s="271"/>
      <c r="K55" s="271"/>
      <c r="L55" s="271"/>
      <c r="M55" s="272">
        <f t="shared" si="2"/>
        <v>0</v>
      </c>
      <c r="N55" s="278"/>
      <c r="X55" s="238"/>
      <c r="Y55" s="238"/>
      <c r="Z55" s="238"/>
      <c r="AA55" s="239"/>
    </row>
    <row r="56" spans="1:27" s="240" customFormat="1" ht="18.75" customHeight="1">
      <c r="A56" s="286">
        <f t="shared" si="3"/>
        <v>0</v>
      </c>
      <c r="B56" s="287">
        <f t="shared" si="0"/>
        <v>0</v>
      </c>
      <c r="C56" s="288">
        <f>IF(($P$9-SUM($C$9:C55))&gt;0,$AA$9,0)</f>
        <v>0</v>
      </c>
      <c r="D56" s="289">
        <f>IF(($P$10-SUM($D$9:D55))&gt;0,$AA$10,0)</f>
        <v>0</v>
      </c>
      <c r="E56" s="290">
        <f>ROUND(((P$9-SUM(C$9:C55))*G$2/100)/12,0)+ROUND(((P$10-SUM(D$9:D55))*(G$2-P$15)/100)/12,0)</f>
        <v>0</v>
      </c>
      <c r="F56" s="291">
        <f t="shared" si="1"/>
        <v>0</v>
      </c>
      <c r="G56" s="292" t="s">
        <v>287</v>
      </c>
      <c r="H56" s="293">
        <f>SUM(E45:E56)</f>
        <v>0</v>
      </c>
      <c r="I56" s="294"/>
      <c r="J56" s="294"/>
      <c r="K56" s="294"/>
      <c r="L56" s="294"/>
      <c r="M56" s="295">
        <f t="shared" si="2"/>
        <v>0</v>
      </c>
      <c r="N56" s="278"/>
      <c r="X56" s="238"/>
      <c r="Y56" s="238"/>
      <c r="Z56" s="238"/>
      <c r="AA56" s="239"/>
    </row>
    <row r="57" spans="1:27" s="240" customFormat="1" ht="18.75" customHeight="1">
      <c r="A57" s="253">
        <f t="shared" si="3"/>
        <v>0</v>
      </c>
      <c r="B57" s="254">
        <f t="shared" si="0"/>
        <v>0</v>
      </c>
      <c r="C57" s="255">
        <f>IF(($P$9-SUM($C$9:C56))&gt;0,$AA$9,0)</f>
        <v>0</v>
      </c>
      <c r="D57" s="256">
        <f>IF(($P$10-SUM($D$9:D56))&gt;0,$AA$10,0)</f>
        <v>0</v>
      </c>
      <c r="E57" s="301">
        <f>ROUND(((P$9-SUM(C$9:C56))*G$2/100)/12,0)+ROUND(((P$10-SUM(D$9:D56))*(G$2-P$15)/100)/12,0)</f>
        <v>0</v>
      </c>
      <c r="F57" s="258">
        <f t="shared" si="1"/>
        <v>0</v>
      </c>
      <c r="G57" s="748" t="s">
        <v>301</v>
      </c>
      <c r="H57" s="749"/>
      <c r="I57" s="259"/>
      <c r="J57" s="259"/>
      <c r="K57" s="259"/>
      <c r="L57" s="259"/>
      <c r="M57" s="261">
        <f t="shared" si="2"/>
        <v>0</v>
      </c>
      <c r="N57" s="278"/>
      <c r="X57" s="238"/>
      <c r="Y57" s="238"/>
      <c r="Z57" s="238"/>
      <c r="AA57" s="239"/>
    </row>
    <row r="58" spans="1:27" s="240" customFormat="1" ht="18.75" customHeight="1">
      <c r="A58" s="265">
        <f t="shared" si="3"/>
        <v>0</v>
      </c>
      <c r="B58" s="266">
        <f t="shared" si="0"/>
        <v>0</v>
      </c>
      <c r="C58" s="267">
        <f>IF(($P$9-SUM($C$9:C57))&gt;0,$AA$9,0)</f>
        <v>0</v>
      </c>
      <c r="D58" s="268">
        <f>IF(($P$10-SUM($D$9:D57))&gt;0,$AA$10,0)</f>
        <v>0</v>
      </c>
      <c r="E58" s="269">
        <f>ROUND(((P$9-SUM(C$9:C57))*G$2/100)/12,0)+ROUND(((P$10-SUM(D$9:D57))*(G$2-P$15)/100)/12,0)</f>
        <v>0</v>
      </c>
      <c r="F58" s="270">
        <f t="shared" si="1"/>
        <v>0</v>
      </c>
      <c r="G58" s="750"/>
      <c r="H58" s="751"/>
      <c r="I58" s="271"/>
      <c r="J58" s="271"/>
      <c r="K58" s="271"/>
      <c r="L58" s="271"/>
      <c r="M58" s="272">
        <f t="shared" si="2"/>
        <v>0</v>
      </c>
      <c r="N58" s="278"/>
      <c r="X58" s="238"/>
      <c r="Y58" s="238"/>
      <c r="Z58" s="238"/>
      <c r="AA58" s="239"/>
    </row>
    <row r="59" spans="1:27" s="240" customFormat="1" ht="18.75" customHeight="1">
      <c r="A59" s="265">
        <f t="shared" si="3"/>
        <v>0</v>
      </c>
      <c r="B59" s="266">
        <f t="shared" si="0"/>
        <v>0</v>
      </c>
      <c r="C59" s="267">
        <f>IF(($P$9-SUM($C$9:C58))&gt;0,$AA$9,0)</f>
        <v>0</v>
      </c>
      <c r="D59" s="268">
        <f>IF(($P$10-SUM($D$9:D58))&gt;0,$AA$10,0)</f>
        <v>0</v>
      </c>
      <c r="E59" s="269">
        <f>ROUND(((P$9-SUM(C$9:C58))*G$2/100)/12,0)+ROUND(((P$10-SUM(D$9:D58))*(G$2-P$15)/100)/12,0)</f>
        <v>0</v>
      </c>
      <c r="F59" s="270">
        <f t="shared" si="1"/>
        <v>0</v>
      </c>
      <c r="G59" s="750"/>
      <c r="H59" s="751"/>
      <c r="I59" s="271"/>
      <c r="J59" s="271"/>
      <c r="K59" s="271"/>
      <c r="L59" s="271"/>
      <c r="M59" s="272">
        <f t="shared" si="2"/>
        <v>0</v>
      </c>
      <c r="N59" s="278"/>
      <c r="X59" s="238"/>
      <c r="Y59" s="238"/>
      <c r="Z59" s="238"/>
      <c r="AA59" s="239"/>
    </row>
    <row r="60" spans="1:27" s="240" customFormat="1" ht="18.75" customHeight="1">
      <c r="A60" s="265">
        <f t="shared" si="3"/>
        <v>0</v>
      </c>
      <c r="B60" s="266">
        <f t="shared" si="0"/>
        <v>0</v>
      </c>
      <c r="C60" s="267">
        <f>IF(($P$9-SUM($C$9:C59))&gt;0,$AA$9,0)</f>
        <v>0</v>
      </c>
      <c r="D60" s="268">
        <f>IF(($P$10-SUM($D$9:D59))&gt;0,$AA$10,0)</f>
        <v>0</v>
      </c>
      <c r="E60" s="269">
        <f>ROUND(((P$9-SUM(C$9:C59))*G$2/100)/12,0)+ROUND(((P$10-SUM(D$9:D59))*(G$2-P$15)/100)/12,0)</f>
        <v>0</v>
      </c>
      <c r="F60" s="270">
        <f t="shared" si="1"/>
        <v>0</v>
      </c>
      <c r="G60" s="750"/>
      <c r="H60" s="751"/>
      <c r="I60" s="271"/>
      <c r="J60" s="271"/>
      <c r="K60" s="271"/>
      <c r="L60" s="271"/>
      <c r="M60" s="272">
        <f t="shared" si="2"/>
        <v>0</v>
      </c>
      <c r="N60" s="278"/>
      <c r="X60" s="238"/>
      <c r="Y60" s="238"/>
      <c r="Z60" s="238"/>
      <c r="AA60" s="239"/>
    </row>
    <row r="61" spans="1:27" s="240" customFormat="1" ht="18.75" customHeight="1">
      <c r="A61" s="265">
        <f t="shared" si="3"/>
        <v>0</v>
      </c>
      <c r="B61" s="266">
        <f t="shared" si="0"/>
        <v>0</v>
      </c>
      <c r="C61" s="267">
        <f>IF(($P$9-SUM($C$9:C60))&gt;0,$AA$9,0)</f>
        <v>0</v>
      </c>
      <c r="D61" s="268">
        <f>IF(($P$10-SUM($D$9:D60))&gt;0,$AA$10,0)</f>
        <v>0</v>
      </c>
      <c r="E61" s="269">
        <f>ROUND(((P$9-SUM(C$9:C60))*G$2/100)/12,0)+ROUND(((P$10-SUM(D$9:D60))*(G$2-P$15)/100)/12,0)</f>
        <v>0</v>
      </c>
      <c r="F61" s="270">
        <f t="shared" si="1"/>
        <v>0</v>
      </c>
      <c r="G61" s="750"/>
      <c r="H61" s="751"/>
      <c r="I61" s="271"/>
      <c r="J61" s="271"/>
      <c r="K61" s="271"/>
      <c r="L61" s="271"/>
      <c r="M61" s="272">
        <f t="shared" si="2"/>
        <v>0</v>
      </c>
      <c r="N61" s="278"/>
      <c r="X61" s="238"/>
      <c r="Y61" s="238"/>
      <c r="Z61" s="238"/>
      <c r="AA61" s="239"/>
    </row>
    <row r="62" spans="1:27" s="240" customFormat="1" ht="18.75" customHeight="1">
      <c r="A62" s="265">
        <f t="shared" si="3"/>
        <v>0</v>
      </c>
      <c r="B62" s="266">
        <f t="shared" si="0"/>
        <v>0</v>
      </c>
      <c r="C62" s="267">
        <f>IF(($P$9-SUM($C$9:C61))&gt;0,$AA$9,0)</f>
        <v>0</v>
      </c>
      <c r="D62" s="268">
        <f>IF(($P$10-SUM($D$9:D61))&gt;0,$AA$10,0)</f>
        <v>0</v>
      </c>
      <c r="E62" s="269">
        <f>ROUND(((P$9-SUM(C$9:C61))*G$2/100)/12,0)+ROUND(((P$10-SUM(D$9:D61))*(G$2-P$15)/100)/12,0)</f>
        <v>0</v>
      </c>
      <c r="F62" s="270">
        <f t="shared" si="1"/>
        <v>0</v>
      </c>
      <c r="G62" s="750"/>
      <c r="H62" s="751"/>
      <c r="I62" s="271"/>
      <c r="J62" s="271"/>
      <c r="K62" s="271"/>
      <c r="L62" s="271"/>
      <c r="M62" s="272">
        <f t="shared" si="2"/>
        <v>0</v>
      </c>
      <c r="N62" s="278"/>
      <c r="X62" s="238"/>
      <c r="Y62" s="238"/>
      <c r="Z62" s="238"/>
      <c r="AA62" s="239"/>
    </row>
    <row r="63" spans="1:27" s="240" customFormat="1" ht="18.75" customHeight="1">
      <c r="A63" s="265">
        <f t="shared" si="3"/>
        <v>0</v>
      </c>
      <c r="B63" s="266">
        <f t="shared" si="0"/>
        <v>0</v>
      </c>
      <c r="C63" s="267">
        <f>IF(($P$9-SUM($C$9:C62))&gt;0,$AA$9,0)</f>
        <v>0</v>
      </c>
      <c r="D63" s="268">
        <f>IF(($P$10-SUM($D$9:D62))&gt;0,$AA$10,0)</f>
        <v>0</v>
      </c>
      <c r="E63" s="269">
        <f>ROUND(((P$9-SUM(C$9:C62))*G$2/100)/12,0)+ROUND(((P$10-SUM(D$9:D62))*(G$2-P$15)/100)/12,0)</f>
        <v>0</v>
      </c>
      <c r="F63" s="270">
        <f t="shared" si="1"/>
        <v>0</v>
      </c>
      <c r="G63" s="750"/>
      <c r="H63" s="751"/>
      <c r="I63" s="271"/>
      <c r="J63" s="271"/>
      <c r="K63" s="271"/>
      <c r="L63" s="271"/>
      <c r="M63" s="272">
        <f t="shared" si="2"/>
        <v>0</v>
      </c>
      <c r="N63" s="278"/>
      <c r="X63" s="238"/>
      <c r="Y63" s="238"/>
      <c r="Z63" s="238"/>
      <c r="AA63" s="239"/>
    </row>
    <row r="64" spans="1:27" s="240" customFormat="1" ht="18.75" customHeight="1">
      <c r="A64" s="265">
        <f t="shared" si="3"/>
        <v>0</v>
      </c>
      <c r="B64" s="266">
        <f t="shared" si="0"/>
        <v>0</v>
      </c>
      <c r="C64" s="267">
        <f>IF(($P$9-SUM($C$9:C63))&gt;0,$AA$9,0)</f>
        <v>0</v>
      </c>
      <c r="D64" s="268">
        <f>IF(($P$10-SUM($D$9:D63))&gt;0,$AA$10,0)</f>
        <v>0</v>
      </c>
      <c r="E64" s="269">
        <f>ROUND(((P$9-SUM(C$9:C63))*G$2/100)/12,0)+ROUND(((P$10-SUM(D$9:D63))*(G$2-P$15)/100)/12,0)</f>
        <v>0</v>
      </c>
      <c r="F64" s="270">
        <f t="shared" si="1"/>
        <v>0</v>
      </c>
      <c r="G64" s="750"/>
      <c r="H64" s="751"/>
      <c r="I64" s="271"/>
      <c r="J64" s="271"/>
      <c r="K64" s="271"/>
      <c r="L64" s="271"/>
      <c r="M64" s="272">
        <f t="shared" si="2"/>
        <v>0</v>
      </c>
      <c r="N64" s="278"/>
      <c r="X64" s="238"/>
      <c r="Y64" s="238"/>
      <c r="Z64" s="238"/>
      <c r="AA64" s="239"/>
    </row>
    <row r="65" spans="1:27" s="240" customFormat="1" ht="18.75" customHeight="1">
      <c r="A65" s="265">
        <f t="shared" si="3"/>
        <v>0</v>
      </c>
      <c r="B65" s="266">
        <f t="shared" si="0"/>
        <v>0</v>
      </c>
      <c r="C65" s="267">
        <f>IF(($P$9-SUM($C$9:C64))&gt;0,$AA$9,0)</f>
        <v>0</v>
      </c>
      <c r="D65" s="268">
        <f>IF(($P$10-SUM($D$9:D64))&gt;0,$AA$10,0)</f>
        <v>0</v>
      </c>
      <c r="E65" s="269">
        <f>ROUND(((P$9-SUM(C$9:C64))*G$2/100)/12,0)+ROUND(((P$10-SUM(D$9:D64))*(G$2-P$15)/100)/12,0)</f>
        <v>0</v>
      </c>
      <c r="F65" s="270">
        <f t="shared" si="1"/>
        <v>0</v>
      </c>
      <c r="G65" s="750"/>
      <c r="H65" s="751"/>
      <c r="I65" s="271"/>
      <c r="J65" s="271"/>
      <c r="K65" s="271"/>
      <c r="L65" s="271"/>
      <c r="M65" s="272">
        <f t="shared" si="2"/>
        <v>0</v>
      </c>
      <c r="N65" s="278"/>
      <c r="X65" s="238"/>
      <c r="Y65" s="238"/>
      <c r="Z65" s="238"/>
      <c r="AA65" s="239"/>
    </row>
    <row r="66" spans="1:27" s="240" customFormat="1" ht="18.75" customHeight="1">
      <c r="A66" s="265">
        <f t="shared" si="3"/>
        <v>0</v>
      </c>
      <c r="B66" s="266">
        <f t="shared" si="0"/>
        <v>0</v>
      </c>
      <c r="C66" s="267">
        <f>IF(($P$9-SUM($C$9:C65))&gt;0,$AA$9,0)</f>
        <v>0</v>
      </c>
      <c r="D66" s="268">
        <f>IF(($P$10-SUM($D$9:D65))&gt;0,$AA$10,0)</f>
        <v>0</v>
      </c>
      <c r="E66" s="269">
        <f>ROUND(((P$9-SUM(C$9:C65))*G$2/100)/12,0)+ROUND(((P$10-SUM(D$9:D65))*(G$2-P$15)/100)/12,0)</f>
        <v>0</v>
      </c>
      <c r="F66" s="270">
        <f t="shared" si="1"/>
        <v>0</v>
      </c>
      <c r="G66" s="280" t="s">
        <v>253</v>
      </c>
      <c r="H66" s="281">
        <f>SUM(F57:F68)</f>
        <v>0</v>
      </c>
      <c r="I66" s="271"/>
      <c r="J66" s="271"/>
      <c r="K66" s="271"/>
      <c r="L66" s="271"/>
      <c r="M66" s="272">
        <f t="shared" si="2"/>
        <v>0</v>
      </c>
      <c r="N66" s="278"/>
      <c r="X66" s="238"/>
      <c r="Y66" s="238"/>
      <c r="Z66" s="238"/>
      <c r="AA66" s="239"/>
    </row>
    <row r="67" spans="1:27" s="240" customFormat="1" ht="18.75" customHeight="1">
      <c r="A67" s="265">
        <f t="shared" si="3"/>
        <v>0</v>
      </c>
      <c r="B67" s="266">
        <f t="shared" si="0"/>
        <v>0</v>
      </c>
      <c r="C67" s="267">
        <f>IF(($P$9-SUM($C$9:C66))&gt;0,$AA$9,0)</f>
        <v>0</v>
      </c>
      <c r="D67" s="268">
        <f>IF(($P$10-SUM($D$9:D66))&gt;0,$AA$10,0)</f>
        <v>0</v>
      </c>
      <c r="E67" s="269">
        <f>ROUND(((P$9-SUM(C$9:C66))*G$2/100)/12,0)+ROUND(((P$10-SUM(D$9:D66))*(G$2-P$15)/100)/12,0)</f>
        <v>0</v>
      </c>
      <c r="F67" s="270">
        <f t="shared" si="1"/>
        <v>0</v>
      </c>
      <c r="G67" s="282" t="s">
        <v>280</v>
      </c>
      <c r="H67" s="283">
        <f>SUM(B57:B68)</f>
        <v>0</v>
      </c>
      <c r="I67" s="271"/>
      <c r="J67" s="271"/>
      <c r="K67" s="271"/>
      <c r="L67" s="271"/>
      <c r="M67" s="272">
        <f t="shared" si="2"/>
        <v>0</v>
      </c>
      <c r="N67" s="278"/>
      <c r="X67" s="238"/>
      <c r="Y67" s="238"/>
      <c r="Z67" s="238"/>
      <c r="AA67" s="239"/>
    </row>
    <row r="68" spans="1:27" s="240" customFormat="1" ht="18.75" customHeight="1">
      <c r="A68" s="286">
        <f t="shared" si="3"/>
        <v>0</v>
      </c>
      <c r="B68" s="287">
        <f t="shared" si="0"/>
        <v>0</v>
      </c>
      <c r="C68" s="288">
        <f>IF(($P$9-SUM($C$9:C67))&gt;0,$AA$9,0)</f>
        <v>0</v>
      </c>
      <c r="D68" s="289">
        <f>IF(($P$10-SUM($D$9:D67))&gt;0,$AA$10,0)</f>
        <v>0</v>
      </c>
      <c r="E68" s="290">
        <f>ROUND(((P$9-SUM(C$9:C67))*G$2/100)/12,0)+ROUND(((P$10-SUM(D$9:D67))*(G$2-P$15)/100)/12,0)</f>
        <v>0</v>
      </c>
      <c r="F68" s="291">
        <f t="shared" si="1"/>
        <v>0</v>
      </c>
      <c r="G68" s="292" t="s">
        <v>287</v>
      </c>
      <c r="H68" s="293">
        <f>SUM(E57:E68)</f>
        <v>0</v>
      </c>
      <c r="I68" s="294"/>
      <c r="J68" s="294"/>
      <c r="K68" s="294"/>
      <c r="L68" s="294"/>
      <c r="M68" s="295">
        <f t="shared" si="2"/>
        <v>0</v>
      </c>
      <c r="N68" s="278"/>
      <c r="X68" s="238"/>
      <c r="Y68" s="238"/>
      <c r="Z68" s="238"/>
      <c r="AA68" s="239"/>
    </row>
    <row r="69" spans="1:27" s="240" customFormat="1" ht="18.75" customHeight="1">
      <c r="A69" s="253">
        <f t="shared" si="3"/>
        <v>0</v>
      </c>
      <c r="B69" s="254">
        <f t="shared" si="0"/>
        <v>0</v>
      </c>
      <c r="C69" s="255">
        <f>IF(($P$9-SUM($C$9:C68))&gt;0,$AA$9,0)</f>
        <v>0</v>
      </c>
      <c r="D69" s="256">
        <f>IF(($P$10-SUM($D$9:D68))&gt;0,$AA$10,0)</f>
        <v>0</v>
      </c>
      <c r="E69" s="301">
        <f>ROUND(((P$9-SUM(C$9:C68))*G$2/100)/12,0)+ROUND(((P$10-SUM(D$9:D68))*(G$2-P$15)/100)/12,0)</f>
        <v>0</v>
      </c>
      <c r="F69" s="258">
        <f t="shared" si="1"/>
        <v>0</v>
      </c>
      <c r="G69" s="748" t="s">
        <v>302</v>
      </c>
      <c r="H69" s="749"/>
      <c r="I69" s="259"/>
      <c r="J69" s="259"/>
      <c r="K69" s="259"/>
      <c r="L69" s="259"/>
      <c r="M69" s="261">
        <f t="shared" si="2"/>
        <v>0</v>
      </c>
      <c r="N69" s="278"/>
      <c r="X69" s="238"/>
      <c r="Y69" s="238"/>
      <c r="Z69" s="238"/>
      <c r="AA69" s="239"/>
    </row>
    <row r="70" spans="1:27" s="240" customFormat="1" ht="18.75" customHeight="1">
      <c r="A70" s="265">
        <f t="shared" si="3"/>
        <v>0</v>
      </c>
      <c r="B70" s="266">
        <f t="shared" si="0"/>
        <v>0</v>
      </c>
      <c r="C70" s="267">
        <f>IF(($P$9-SUM($C$9:C69))&gt;0,$AA$9,0)</f>
        <v>0</v>
      </c>
      <c r="D70" s="268">
        <f>IF(($P$10-SUM($D$9:D69))&gt;0,$AA$10,0)</f>
        <v>0</v>
      </c>
      <c r="E70" s="269">
        <f>ROUND(((P$9-SUM(C$9:C69))*G$2/100)/12,0)+ROUND(((P$10-SUM(D$9:D69))*(G$2-P$15)/100)/12,0)</f>
        <v>0</v>
      </c>
      <c r="F70" s="270">
        <f t="shared" si="1"/>
        <v>0</v>
      </c>
      <c r="G70" s="750"/>
      <c r="H70" s="751"/>
      <c r="I70" s="271"/>
      <c r="J70" s="271"/>
      <c r="K70" s="271"/>
      <c r="L70" s="271"/>
      <c r="M70" s="272">
        <f t="shared" si="2"/>
        <v>0</v>
      </c>
      <c r="N70" s="278"/>
      <c r="X70" s="238"/>
      <c r="Y70" s="238"/>
      <c r="Z70" s="238"/>
      <c r="AA70" s="239"/>
    </row>
    <row r="71" spans="1:27" s="240" customFormat="1" ht="18.75" customHeight="1">
      <c r="A71" s="265">
        <f t="shared" si="3"/>
        <v>0</v>
      </c>
      <c r="B71" s="266">
        <f t="shared" si="0"/>
        <v>0</v>
      </c>
      <c r="C71" s="267">
        <f>IF(($P$9-SUM($C$9:C70))&gt;0,$AA$9,0)</f>
        <v>0</v>
      </c>
      <c r="D71" s="268">
        <f>IF(($P$10-SUM($D$9:D70))&gt;0,$AA$10,0)</f>
        <v>0</v>
      </c>
      <c r="E71" s="269">
        <f>ROUND(((P$9-SUM(C$9:C70))*G$2/100)/12,0)+ROUND(((P$10-SUM(D$9:D70))*(G$2-P$15)/100)/12,0)</f>
        <v>0</v>
      </c>
      <c r="F71" s="270">
        <f t="shared" si="1"/>
        <v>0</v>
      </c>
      <c r="G71" s="750"/>
      <c r="H71" s="751"/>
      <c r="I71" s="271"/>
      <c r="J71" s="271"/>
      <c r="K71" s="271"/>
      <c r="L71" s="271"/>
      <c r="M71" s="272">
        <f t="shared" si="2"/>
        <v>0</v>
      </c>
      <c r="N71" s="278"/>
      <c r="X71" s="238"/>
      <c r="Y71" s="238"/>
      <c r="Z71" s="238"/>
      <c r="AA71" s="239"/>
    </row>
    <row r="72" spans="1:27" s="240" customFormat="1" ht="18.75" customHeight="1">
      <c r="A72" s="265">
        <f t="shared" si="3"/>
        <v>0</v>
      </c>
      <c r="B72" s="266">
        <f t="shared" si="0"/>
        <v>0</v>
      </c>
      <c r="C72" s="267">
        <f>IF(($P$9-SUM($C$9:C71))&gt;0,$AA$9,0)</f>
        <v>0</v>
      </c>
      <c r="D72" s="268">
        <f>IF(($P$10-SUM($D$9:D71))&gt;0,$AA$10,0)</f>
        <v>0</v>
      </c>
      <c r="E72" s="269">
        <f>ROUND(((P$9-SUM(C$9:C71))*G$2/100)/12,0)+ROUND(((P$10-SUM(D$9:D71))*(G$2-P$15)/100)/12,0)</f>
        <v>0</v>
      </c>
      <c r="F72" s="270">
        <f t="shared" si="1"/>
        <v>0</v>
      </c>
      <c r="G72" s="750"/>
      <c r="H72" s="751"/>
      <c r="I72" s="271"/>
      <c r="J72" s="271"/>
      <c r="K72" s="271"/>
      <c r="L72" s="271"/>
      <c r="M72" s="272">
        <f t="shared" si="2"/>
        <v>0</v>
      </c>
      <c r="N72" s="278"/>
      <c r="X72" s="238"/>
      <c r="Y72" s="238"/>
      <c r="Z72" s="238"/>
      <c r="AA72" s="239"/>
    </row>
    <row r="73" spans="1:27" s="240" customFormat="1" ht="18.75" customHeight="1">
      <c r="A73" s="265">
        <f t="shared" si="3"/>
        <v>0</v>
      </c>
      <c r="B73" s="266">
        <f t="shared" ref="B73:B136" si="6">SUM(C73:D73)</f>
        <v>0</v>
      </c>
      <c r="C73" s="267">
        <f>IF(($P$9-SUM($C$9:C72))&gt;0,$AA$9,0)</f>
        <v>0</v>
      </c>
      <c r="D73" s="268">
        <f>IF(($P$10-SUM($D$9:D72))&gt;0,$AA$10,0)</f>
        <v>0</v>
      </c>
      <c r="E73" s="269">
        <f>ROUND(((P$9-SUM(C$9:C72))*G$2/100)/12,0)+ROUND(((P$10-SUM(D$9:D72))*(G$2-P$15)/100)/12,0)</f>
        <v>0</v>
      </c>
      <c r="F73" s="270">
        <f t="shared" ref="F73:F128" si="7">B73+E73</f>
        <v>0</v>
      </c>
      <c r="G73" s="750"/>
      <c r="H73" s="751"/>
      <c r="I73" s="271"/>
      <c r="J73" s="271"/>
      <c r="K73" s="271"/>
      <c r="L73" s="271"/>
      <c r="M73" s="272">
        <f t="shared" ref="M73:M136" si="8">SUM(I73:L73)</f>
        <v>0</v>
      </c>
      <c r="N73" s="278"/>
      <c r="X73" s="238"/>
      <c r="Y73" s="238"/>
      <c r="Z73" s="238"/>
      <c r="AA73" s="239"/>
    </row>
    <row r="74" spans="1:27" s="240" customFormat="1" ht="18.75" customHeight="1">
      <c r="A74" s="265">
        <f t="shared" ref="A74:A137" si="9">IF(F74&gt;0,A73+1,0)</f>
        <v>0</v>
      </c>
      <c r="B74" s="266">
        <f t="shared" si="6"/>
        <v>0</v>
      </c>
      <c r="C74" s="267">
        <f>IF(($P$9-SUM($C$9:C73))&gt;0,$AA$9,0)</f>
        <v>0</v>
      </c>
      <c r="D74" s="268">
        <f>IF(($P$10-SUM($D$9:D73))&gt;0,$AA$10,0)</f>
        <v>0</v>
      </c>
      <c r="E74" s="269">
        <f>ROUND(((P$9-SUM(C$9:C73))*G$2/100)/12,0)+ROUND(((P$10-SUM(D$9:D73))*(G$2-P$15)/100)/12,0)</f>
        <v>0</v>
      </c>
      <c r="F74" s="270">
        <f t="shared" si="7"/>
        <v>0</v>
      </c>
      <c r="G74" s="750"/>
      <c r="H74" s="751"/>
      <c r="I74" s="271"/>
      <c r="J74" s="271"/>
      <c r="K74" s="271"/>
      <c r="L74" s="271"/>
      <c r="M74" s="272">
        <f t="shared" si="8"/>
        <v>0</v>
      </c>
      <c r="N74" s="278"/>
      <c r="X74" s="238"/>
      <c r="Y74" s="238"/>
      <c r="Z74" s="238"/>
      <c r="AA74" s="239"/>
    </row>
    <row r="75" spans="1:27" s="240" customFormat="1" ht="18.75" customHeight="1">
      <c r="A75" s="265">
        <f t="shared" si="9"/>
        <v>0</v>
      </c>
      <c r="B75" s="266">
        <f t="shared" si="6"/>
        <v>0</v>
      </c>
      <c r="C75" s="267">
        <f>IF(($P$9-SUM($C$9:C74))&gt;0,$AA$9,0)</f>
        <v>0</v>
      </c>
      <c r="D75" s="268">
        <f>IF(($P$10-SUM($D$9:D74))&gt;0,$AA$10,0)</f>
        <v>0</v>
      </c>
      <c r="E75" s="269">
        <f>ROUND(((P$9-SUM(C$9:C74))*G$2/100)/12,0)+ROUND(((P$10-SUM(D$9:D74))*(G$2-P$15)/100)/12,0)</f>
        <v>0</v>
      </c>
      <c r="F75" s="270">
        <f t="shared" si="7"/>
        <v>0</v>
      </c>
      <c r="G75" s="750"/>
      <c r="H75" s="751"/>
      <c r="I75" s="271"/>
      <c r="J75" s="271"/>
      <c r="K75" s="271"/>
      <c r="L75" s="271"/>
      <c r="M75" s="272">
        <f t="shared" si="8"/>
        <v>0</v>
      </c>
      <c r="N75" s="278"/>
      <c r="X75" s="238"/>
      <c r="Y75" s="238"/>
      <c r="Z75" s="238"/>
      <c r="AA75" s="239"/>
    </row>
    <row r="76" spans="1:27" s="240" customFormat="1" ht="18.75" customHeight="1">
      <c r="A76" s="265">
        <f t="shared" si="9"/>
        <v>0</v>
      </c>
      <c r="B76" s="266">
        <f t="shared" si="6"/>
        <v>0</v>
      </c>
      <c r="C76" s="267">
        <f>IF(($P$9-SUM($C$9:C75))&gt;0,$AA$9,0)</f>
        <v>0</v>
      </c>
      <c r="D76" s="268">
        <f>IF(($P$10-SUM($D$9:D75))&gt;0,$AA$10,0)</f>
        <v>0</v>
      </c>
      <c r="E76" s="269">
        <f>ROUND(((P$9-SUM(C$9:C75))*G$2/100)/12,0)+ROUND(((P$10-SUM(D$9:D75))*(G$2-P$15)/100)/12,0)</f>
        <v>0</v>
      </c>
      <c r="F76" s="270">
        <f t="shared" si="7"/>
        <v>0</v>
      </c>
      <c r="G76" s="750"/>
      <c r="H76" s="751"/>
      <c r="I76" s="271"/>
      <c r="J76" s="271"/>
      <c r="K76" s="271"/>
      <c r="L76" s="271"/>
      <c r="M76" s="272">
        <f t="shared" si="8"/>
        <v>0</v>
      </c>
      <c r="N76" s="278"/>
      <c r="X76" s="238"/>
      <c r="Y76" s="238"/>
      <c r="Z76" s="238"/>
      <c r="AA76" s="239"/>
    </row>
    <row r="77" spans="1:27" s="240" customFormat="1" ht="18.75" customHeight="1">
      <c r="A77" s="265">
        <f t="shared" si="9"/>
        <v>0</v>
      </c>
      <c r="B77" s="266">
        <f t="shared" si="6"/>
        <v>0</v>
      </c>
      <c r="C77" s="267">
        <f>IF(($P$9-SUM($C$9:C76))&gt;0,$AA$9,0)</f>
        <v>0</v>
      </c>
      <c r="D77" s="268">
        <f>IF(($P$10-SUM($D$9:D76))&gt;0,$AA$10,0)</f>
        <v>0</v>
      </c>
      <c r="E77" s="269">
        <f>ROUND(((P$9-SUM(C$9:C76))*G$2/100)/12,0)+ROUND(((P$10-SUM(D$9:D76))*(G$2-P$15)/100)/12,0)</f>
        <v>0</v>
      </c>
      <c r="F77" s="270">
        <f t="shared" si="7"/>
        <v>0</v>
      </c>
      <c r="G77" s="750"/>
      <c r="H77" s="751"/>
      <c r="I77" s="271"/>
      <c r="J77" s="271"/>
      <c r="K77" s="271"/>
      <c r="L77" s="271"/>
      <c r="M77" s="272">
        <f t="shared" si="8"/>
        <v>0</v>
      </c>
      <c r="N77" s="278"/>
      <c r="X77" s="238"/>
      <c r="Y77" s="238"/>
      <c r="Z77" s="238"/>
      <c r="AA77" s="239"/>
    </row>
    <row r="78" spans="1:27" s="240" customFormat="1" ht="18.75" customHeight="1">
      <c r="A78" s="265">
        <f t="shared" si="9"/>
        <v>0</v>
      </c>
      <c r="B78" s="266">
        <f t="shared" si="6"/>
        <v>0</v>
      </c>
      <c r="C78" s="267">
        <f>IF(($P$9-SUM($C$9:C77))&gt;0,$AA$9,0)</f>
        <v>0</v>
      </c>
      <c r="D78" s="268">
        <f>IF(($P$10-SUM($D$9:D77))&gt;0,$AA$10,0)</f>
        <v>0</v>
      </c>
      <c r="E78" s="269">
        <f>ROUND(((P$9-SUM(C$9:C77))*G$2/100)/12,0)+ROUND(((P$10-SUM(D$9:D77))*(G$2-P$15)/100)/12,0)</f>
        <v>0</v>
      </c>
      <c r="F78" s="270">
        <f t="shared" si="7"/>
        <v>0</v>
      </c>
      <c r="G78" s="280" t="s">
        <v>253</v>
      </c>
      <c r="H78" s="281">
        <f>SUM(F69:F80)</f>
        <v>0</v>
      </c>
      <c r="I78" s="271"/>
      <c r="J78" s="271"/>
      <c r="K78" s="271"/>
      <c r="L78" s="271"/>
      <c r="M78" s="272">
        <f t="shared" si="8"/>
        <v>0</v>
      </c>
      <c r="N78" s="278"/>
      <c r="X78" s="238"/>
      <c r="Y78" s="238"/>
      <c r="Z78" s="238"/>
      <c r="AA78" s="239"/>
    </row>
    <row r="79" spans="1:27" s="240" customFormat="1" ht="18.75" customHeight="1">
      <c r="A79" s="265">
        <f t="shared" si="9"/>
        <v>0</v>
      </c>
      <c r="B79" s="266">
        <f t="shared" si="6"/>
        <v>0</v>
      </c>
      <c r="C79" s="267">
        <f>IF(($P$9-SUM($C$9:C78))&gt;0,$AA$9,0)</f>
        <v>0</v>
      </c>
      <c r="D79" s="268">
        <f>IF(($P$10-SUM($D$9:D78))&gt;0,$AA$10,0)</f>
        <v>0</v>
      </c>
      <c r="E79" s="269">
        <f>ROUND(((P$9-SUM(C$9:C78))*G$2/100)/12,0)+ROUND(((P$10-SUM(D$9:D78))*(G$2-P$15)/100)/12,0)</f>
        <v>0</v>
      </c>
      <c r="F79" s="270">
        <f t="shared" si="7"/>
        <v>0</v>
      </c>
      <c r="G79" s="282" t="s">
        <v>280</v>
      </c>
      <c r="H79" s="283">
        <f>SUM(B69:B80)</f>
        <v>0</v>
      </c>
      <c r="I79" s="271"/>
      <c r="J79" s="271"/>
      <c r="K79" s="271"/>
      <c r="L79" s="271"/>
      <c r="M79" s="272">
        <f t="shared" si="8"/>
        <v>0</v>
      </c>
      <c r="N79" s="278"/>
      <c r="X79" s="238"/>
      <c r="Y79" s="238"/>
      <c r="Z79" s="238"/>
      <c r="AA79" s="239"/>
    </row>
    <row r="80" spans="1:27" s="240" customFormat="1" ht="18.75" customHeight="1">
      <c r="A80" s="286">
        <f t="shared" si="9"/>
        <v>0</v>
      </c>
      <c r="B80" s="287">
        <f t="shared" si="6"/>
        <v>0</v>
      </c>
      <c r="C80" s="288">
        <f>IF(($P$9-SUM($C$9:C79))&gt;0,$AA$9,0)</f>
        <v>0</v>
      </c>
      <c r="D80" s="289">
        <f>IF(($P$10-SUM($D$9:D79))&gt;0,$AA$10,0)</f>
        <v>0</v>
      </c>
      <c r="E80" s="290">
        <f>ROUND(((P$9-SUM(C$9:C79))*G$2/100)/12,0)+ROUND(((P$10-SUM(D$9:D79))*(G$2-P$15)/100)/12,0)</f>
        <v>0</v>
      </c>
      <c r="F80" s="291">
        <f t="shared" si="7"/>
        <v>0</v>
      </c>
      <c r="G80" s="292" t="s">
        <v>287</v>
      </c>
      <c r="H80" s="293">
        <f>SUM(E69:E80)</f>
        <v>0</v>
      </c>
      <c r="I80" s="294"/>
      <c r="J80" s="294"/>
      <c r="K80" s="294"/>
      <c r="L80" s="294"/>
      <c r="M80" s="295">
        <f t="shared" si="8"/>
        <v>0</v>
      </c>
      <c r="N80" s="278"/>
      <c r="X80" s="238"/>
      <c r="Y80" s="238"/>
      <c r="Z80" s="238"/>
      <c r="AA80" s="239"/>
    </row>
    <row r="81" spans="1:27" s="240" customFormat="1" ht="18.75" customHeight="1">
      <c r="A81" s="253">
        <f t="shared" si="9"/>
        <v>0</v>
      </c>
      <c r="B81" s="254">
        <f t="shared" si="6"/>
        <v>0</v>
      </c>
      <c r="C81" s="255">
        <f>IF(($P$9-SUM($C$9:C80))&gt;0,$AA$9,0)</f>
        <v>0</v>
      </c>
      <c r="D81" s="256">
        <f>IF(($P$10-SUM($D$9:D80))&gt;0,$AA$10,0)</f>
        <v>0</v>
      </c>
      <c r="E81" s="301">
        <f>ROUND(((P$9-SUM(C$9:C80))*G$2/100)/12,0)+ROUND(((P$10-SUM(D$9:D80))*(G$2-P$15)/100)/12,0)</f>
        <v>0</v>
      </c>
      <c r="F81" s="258">
        <f t="shared" si="7"/>
        <v>0</v>
      </c>
      <c r="G81" s="748" t="s">
        <v>303</v>
      </c>
      <c r="H81" s="749"/>
      <c r="I81" s="259"/>
      <c r="J81" s="259"/>
      <c r="K81" s="259"/>
      <c r="L81" s="259"/>
      <c r="M81" s="261">
        <f t="shared" si="8"/>
        <v>0</v>
      </c>
      <c r="N81" s="278"/>
      <c r="X81" s="238"/>
      <c r="Y81" s="238"/>
      <c r="Z81" s="238"/>
      <c r="AA81" s="239"/>
    </row>
    <row r="82" spans="1:27" s="240" customFormat="1" ht="18.75" customHeight="1">
      <c r="A82" s="265">
        <f t="shared" si="9"/>
        <v>0</v>
      </c>
      <c r="B82" s="266">
        <f t="shared" si="6"/>
        <v>0</v>
      </c>
      <c r="C82" s="267">
        <f>IF(($P$9-SUM($C$9:C81))&gt;0,$AA$9,0)</f>
        <v>0</v>
      </c>
      <c r="D82" s="268">
        <f>IF(($P$10-SUM($D$9:D81))&gt;0,$AA$10,0)</f>
        <v>0</v>
      </c>
      <c r="E82" s="269">
        <f>ROUND(((P$9-SUM(C$9:C81))*G$2/100)/12,0)+ROUND(((P$10-SUM(D$9:D81))*(G$2-P$15)/100)/12,0)</f>
        <v>0</v>
      </c>
      <c r="F82" s="270">
        <f t="shared" si="7"/>
        <v>0</v>
      </c>
      <c r="G82" s="750"/>
      <c r="H82" s="751"/>
      <c r="I82" s="271"/>
      <c r="J82" s="271"/>
      <c r="K82" s="271"/>
      <c r="L82" s="271"/>
      <c r="M82" s="272">
        <f t="shared" si="8"/>
        <v>0</v>
      </c>
      <c r="N82" s="278"/>
      <c r="X82" s="238"/>
      <c r="Y82" s="238"/>
      <c r="Z82" s="238"/>
      <c r="AA82" s="239"/>
    </row>
    <row r="83" spans="1:27" s="240" customFormat="1" ht="18.75" customHeight="1">
      <c r="A83" s="265">
        <f t="shared" si="9"/>
        <v>0</v>
      </c>
      <c r="B83" s="266">
        <f t="shared" si="6"/>
        <v>0</v>
      </c>
      <c r="C83" s="267">
        <f>IF(($P$9-SUM($C$9:C82))&gt;0,$AA$9,0)</f>
        <v>0</v>
      </c>
      <c r="D83" s="268">
        <f>IF(($P$10-SUM($D$9:D82))&gt;0,$AA$10,0)</f>
        <v>0</v>
      </c>
      <c r="E83" s="269">
        <f>ROUND(((P$9-SUM(C$9:C82))*G$2/100)/12,0)+ROUND(((P$10-SUM(D$9:D82))*(G$2-P$15)/100)/12,0)</f>
        <v>0</v>
      </c>
      <c r="F83" s="270">
        <f t="shared" si="7"/>
        <v>0</v>
      </c>
      <c r="G83" s="750"/>
      <c r="H83" s="751"/>
      <c r="I83" s="271"/>
      <c r="J83" s="271"/>
      <c r="K83" s="271"/>
      <c r="L83" s="271"/>
      <c r="M83" s="272">
        <f t="shared" si="8"/>
        <v>0</v>
      </c>
      <c r="N83" s="278"/>
      <c r="X83" s="238"/>
      <c r="Y83" s="238"/>
      <c r="Z83" s="238"/>
      <c r="AA83" s="239"/>
    </row>
    <row r="84" spans="1:27" s="240" customFormat="1" ht="18.75" customHeight="1">
      <c r="A84" s="265">
        <f t="shared" si="9"/>
        <v>0</v>
      </c>
      <c r="B84" s="266">
        <f t="shared" si="6"/>
        <v>0</v>
      </c>
      <c r="C84" s="267">
        <f>IF(($P$9-SUM($C$9:C83))&gt;0,$AA$9,0)</f>
        <v>0</v>
      </c>
      <c r="D84" s="268">
        <f>IF(($P$10-SUM($D$9:D83))&gt;0,$AA$10,0)</f>
        <v>0</v>
      </c>
      <c r="E84" s="269">
        <f>ROUND(((P$9-SUM(C$9:C83))*G$2/100)/12,0)+ROUND(((P$10-SUM(D$9:D83))*(G$2-P$15)/100)/12,0)</f>
        <v>0</v>
      </c>
      <c r="F84" s="270">
        <f t="shared" si="7"/>
        <v>0</v>
      </c>
      <c r="G84" s="750"/>
      <c r="H84" s="751"/>
      <c r="I84" s="271"/>
      <c r="J84" s="271"/>
      <c r="K84" s="271"/>
      <c r="L84" s="271"/>
      <c r="M84" s="272">
        <f t="shared" si="8"/>
        <v>0</v>
      </c>
      <c r="N84" s="278"/>
      <c r="X84" s="238"/>
      <c r="Y84" s="238"/>
      <c r="Z84" s="238"/>
      <c r="AA84" s="239"/>
    </row>
    <row r="85" spans="1:27" s="240" customFormat="1" ht="18.75" customHeight="1">
      <c r="A85" s="265">
        <f t="shared" si="9"/>
        <v>0</v>
      </c>
      <c r="B85" s="266">
        <f t="shared" si="6"/>
        <v>0</v>
      </c>
      <c r="C85" s="267">
        <f>IF(($P$9-SUM($C$9:C84))&gt;0,$AA$9,0)</f>
        <v>0</v>
      </c>
      <c r="D85" s="268">
        <f>IF(($P$10-SUM($D$9:D84))&gt;0,$AA$10,0)</f>
        <v>0</v>
      </c>
      <c r="E85" s="269">
        <f>ROUND(((P$9-SUM(C$9:C84))*G$2/100)/12,0)+ROUND(((P$10-SUM(D$9:D84))*(G$2-P$15)/100)/12,0)</f>
        <v>0</v>
      </c>
      <c r="F85" s="270">
        <f t="shared" si="7"/>
        <v>0</v>
      </c>
      <c r="G85" s="750"/>
      <c r="H85" s="751"/>
      <c r="I85" s="271"/>
      <c r="J85" s="271"/>
      <c r="K85" s="271"/>
      <c r="L85" s="271"/>
      <c r="M85" s="272">
        <f t="shared" si="8"/>
        <v>0</v>
      </c>
      <c r="N85" s="278"/>
      <c r="X85" s="238"/>
      <c r="Y85" s="238"/>
      <c r="Z85" s="238"/>
      <c r="AA85" s="239"/>
    </row>
    <row r="86" spans="1:27" s="240" customFormat="1" ht="18.75" customHeight="1">
      <c r="A86" s="265">
        <f t="shared" si="9"/>
        <v>0</v>
      </c>
      <c r="B86" s="266">
        <f t="shared" si="6"/>
        <v>0</v>
      </c>
      <c r="C86" s="267">
        <f>IF(($P$9-SUM($C$9:C85))&gt;0,$AA$9,0)</f>
        <v>0</v>
      </c>
      <c r="D86" s="268">
        <f>IF(($P$10-SUM($D$9:D85))&gt;0,$AA$10,0)</f>
        <v>0</v>
      </c>
      <c r="E86" s="269">
        <f>ROUND(((P$9-SUM(C$9:C85))*G$2/100)/12,0)+ROUND(((P$10-SUM(D$9:D85))*(G$2-P$15)/100)/12,0)</f>
        <v>0</v>
      </c>
      <c r="F86" s="270">
        <f t="shared" si="7"/>
        <v>0</v>
      </c>
      <c r="G86" s="750"/>
      <c r="H86" s="751"/>
      <c r="I86" s="271"/>
      <c r="J86" s="271"/>
      <c r="K86" s="271"/>
      <c r="L86" s="271"/>
      <c r="M86" s="272">
        <f t="shared" si="8"/>
        <v>0</v>
      </c>
      <c r="N86" s="278"/>
      <c r="X86" s="238"/>
      <c r="Y86" s="238"/>
      <c r="Z86" s="238"/>
      <c r="AA86" s="239"/>
    </row>
    <row r="87" spans="1:27" s="240" customFormat="1" ht="18.75" customHeight="1">
      <c r="A87" s="265">
        <f t="shared" si="9"/>
        <v>0</v>
      </c>
      <c r="B87" s="266">
        <f t="shared" si="6"/>
        <v>0</v>
      </c>
      <c r="C87" s="267">
        <f>IF(($P$9-SUM($C$9:C86))&gt;0,$AA$9,0)</f>
        <v>0</v>
      </c>
      <c r="D87" s="268">
        <f>IF(($P$10-SUM($D$9:D86))&gt;0,$AA$10,0)</f>
        <v>0</v>
      </c>
      <c r="E87" s="269">
        <f>ROUND(((P$9-SUM(C$9:C86))*G$2/100)/12,0)+ROUND(((P$10-SUM(D$9:D86))*(G$2-P$15)/100)/12,0)</f>
        <v>0</v>
      </c>
      <c r="F87" s="270">
        <f t="shared" si="7"/>
        <v>0</v>
      </c>
      <c r="G87" s="750"/>
      <c r="H87" s="751"/>
      <c r="I87" s="271"/>
      <c r="J87" s="271"/>
      <c r="K87" s="271"/>
      <c r="L87" s="271"/>
      <c r="M87" s="272">
        <f t="shared" si="8"/>
        <v>0</v>
      </c>
      <c r="N87" s="278"/>
      <c r="X87" s="238"/>
      <c r="Y87" s="238"/>
      <c r="Z87" s="238"/>
      <c r="AA87" s="239"/>
    </row>
    <row r="88" spans="1:27" s="240" customFormat="1" ht="18.75" customHeight="1">
      <c r="A88" s="265">
        <f t="shared" si="9"/>
        <v>0</v>
      </c>
      <c r="B88" s="266">
        <f t="shared" si="6"/>
        <v>0</v>
      </c>
      <c r="C88" s="267">
        <f>IF(($P$9-SUM($C$9:C87))&gt;0,$AA$9,0)</f>
        <v>0</v>
      </c>
      <c r="D88" s="268">
        <f>IF(($P$10-SUM($D$9:D87))&gt;0,$AA$10,0)</f>
        <v>0</v>
      </c>
      <c r="E88" s="269">
        <f>ROUND(((P$9-SUM(C$9:C87))*G$2/100)/12,0)+ROUND(((P$10-SUM(D$9:D87))*(G$2-P$15)/100)/12,0)</f>
        <v>0</v>
      </c>
      <c r="F88" s="270">
        <f t="shared" si="7"/>
        <v>0</v>
      </c>
      <c r="G88" s="750"/>
      <c r="H88" s="751"/>
      <c r="I88" s="271"/>
      <c r="J88" s="271"/>
      <c r="K88" s="271"/>
      <c r="L88" s="271"/>
      <c r="M88" s="272">
        <f t="shared" si="8"/>
        <v>0</v>
      </c>
      <c r="N88" s="278"/>
      <c r="X88" s="238"/>
      <c r="Y88" s="238"/>
      <c r="Z88" s="238"/>
      <c r="AA88" s="239"/>
    </row>
    <row r="89" spans="1:27" s="240" customFormat="1" ht="18.75" customHeight="1">
      <c r="A89" s="265">
        <f t="shared" si="9"/>
        <v>0</v>
      </c>
      <c r="B89" s="266">
        <f t="shared" si="6"/>
        <v>0</v>
      </c>
      <c r="C89" s="267">
        <f>IF(($P$9-SUM($C$9:C88))&gt;0,$AA$9,0)</f>
        <v>0</v>
      </c>
      <c r="D89" s="268">
        <f>IF(($P$10-SUM($D$9:D88))&gt;0,$AA$10,0)</f>
        <v>0</v>
      </c>
      <c r="E89" s="269">
        <f>ROUND(((P$9-SUM(C$9:C88))*G$2/100)/12,0)+ROUND(((P$10-SUM(D$9:D88))*(G$2-P$15)/100)/12,0)</f>
        <v>0</v>
      </c>
      <c r="F89" s="270">
        <f t="shared" si="7"/>
        <v>0</v>
      </c>
      <c r="G89" s="750"/>
      <c r="H89" s="751"/>
      <c r="I89" s="271"/>
      <c r="J89" s="271"/>
      <c r="K89" s="271"/>
      <c r="L89" s="271"/>
      <c r="M89" s="272">
        <f t="shared" si="8"/>
        <v>0</v>
      </c>
      <c r="N89" s="278"/>
      <c r="X89" s="238"/>
      <c r="Y89" s="238"/>
      <c r="Z89" s="238"/>
      <c r="AA89" s="239"/>
    </row>
    <row r="90" spans="1:27" s="240" customFormat="1" ht="18.75" customHeight="1">
      <c r="A90" s="265">
        <f t="shared" si="9"/>
        <v>0</v>
      </c>
      <c r="B90" s="266">
        <f t="shared" si="6"/>
        <v>0</v>
      </c>
      <c r="C90" s="267">
        <f>IF(($P$9-SUM($C$9:C89))&gt;0,$AA$9,0)</f>
        <v>0</v>
      </c>
      <c r="D90" s="268">
        <f>IF(($P$10-SUM($D$9:D89))&gt;0,$AA$10,0)</f>
        <v>0</v>
      </c>
      <c r="E90" s="269">
        <f>ROUND(((P$9-SUM(C$9:C89))*G$2/100)/12,0)+ROUND(((P$10-SUM(D$9:D89))*(G$2-P$15)/100)/12,0)</f>
        <v>0</v>
      </c>
      <c r="F90" s="270">
        <f t="shared" si="7"/>
        <v>0</v>
      </c>
      <c r="G90" s="280" t="s">
        <v>253</v>
      </c>
      <c r="H90" s="281">
        <f>SUM(F81:F92)</f>
        <v>0</v>
      </c>
      <c r="I90" s="271"/>
      <c r="J90" s="271"/>
      <c r="K90" s="271"/>
      <c r="L90" s="271"/>
      <c r="M90" s="272">
        <f t="shared" si="8"/>
        <v>0</v>
      </c>
      <c r="N90" s="278"/>
      <c r="X90" s="238"/>
      <c r="Y90" s="238"/>
      <c r="Z90" s="238"/>
      <c r="AA90" s="239"/>
    </row>
    <row r="91" spans="1:27" s="240" customFormat="1" ht="18.75" customHeight="1">
      <c r="A91" s="265">
        <f t="shared" si="9"/>
        <v>0</v>
      </c>
      <c r="B91" s="266">
        <f t="shared" si="6"/>
        <v>0</v>
      </c>
      <c r="C91" s="267">
        <f>IF(($P$9-SUM($C$9:C90))&gt;0,$AA$9,0)</f>
        <v>0</v>
      </c>
      <c r="D91" s="268">
        <f>IF(($P$10-SUM($D$9:D90))&gt;0,$AA$10,0)</f>
        <v>0</v>
      </c>
      <c r="E91" s="269">
        <f>ROUND(((P$9-SUM(C$9:C90))*G$2/100)/12,0)+ROUND(((P$10-SUM(D$9:D90))*(G$2-P$15)/100)/12,0)</f>
        <v>0</v>
      </c>
      <c r="F91" s="270">
        <f t="shared" si="7"/>
        <v>0</v>
      </c>
      <c r="G91" s="282" t="s">
        <v>280</v>
      </c>
      <c r="H91" s="283">
        <f>SUM(B81:B92)</f>
        <v>0</v>
      </c>
      <c r="I91" s="271"/>
      <c r="J91" s="271"/>
      <c r="K91" s="271"/>
      <c r="L91" s="271"/>
      <c r="M91" s="272">
        <f t="shared" si="8"/>
        <v>0</v>
      </c>
      <c r="N91" s="278"/>
      <c r="X91" s="238"/>
      <c r="Y91" s="238"/>
      <c r="Z91" s="238"/>
      <c r="AA91" s="239"/>
    </row>
    <row r="92" spans="1:27" s="240" customFormat="1" ht="18.75" customHeight="1">
      <c r="A92" s="286">
        <f t="shared" si="9"/>
        <v>0</v>
      </c>
      <c r="B92" s="287">
        <f t="shared" si="6"/>
        <v>0</v>
      </c>
      <c r="C92" s="288">
        <f>IF(($P$9-SUM($C$9:C91))&gt;0,$AA$9,0)</f>
        <v>0</v>
      </c>
      <c r="D92" s="289">
        <f>IF(($P$10-SUM($D$9:D91))&gt;0,$AA$10,0)</f>
        <v>0</v>
      </c>
      <c r="E92" s="290">
        <f>ROUND(((P$9-SUM(C$9:C91))*G$2/100)/12,0)+ROUND(((P$10-SUM(D$9:D91))*(G$2-P$15)/100)/12,0)</f>
        <v>0</v>
      </c>
      <c r="F92" s="291">
        <f t="shared" si="7"/>
        <v>0</v>
      </c>
      <c r="G92" s="292" t="s">
        <v>287</v>
      </c>
      <c r="H92" s="293">
        <f>SUM(E81:E92)</f>
        <v>0</v>
      </c>
      <c r="I92" s="294"/>
      <c r="J92" s="294"/>
      <c r="K92" s="294"/>
      <c r="L92" s="294"/>
      <c r="M92" s="295">
        <f t="shared" si="8"/>
        <v>0</v>
      </c>
      <c r="N92" s="278"/>
      <c r="X92" s="238"/>
      <c r="Y92" s="238"/>
      <c r="Z92" s="238"/>
      <c r="AA92" s="239"/>
    </row>
    <row r="93" spans="1:27" s="240" customFormat="1" ht="18.75" customHeight="1">
      <c r="A93" s="253">
        <f t="shared" si="9"/>
        <v>0</v>
      </c>
      <c r="B93" s="254">
        <f t="shared" si="6"/>
        <v>0</v>
      </c>
      <c r="C93" s="255">
        <f>IF(($P$9-SUM($C$9:C92))&gt;0,$AA$9,0)</f>
        <v>0</v>
      </c>
      <c r="D93" s="256">
        <f>IF(($P$10-SUM($D$9:D92))&gt;0,$AA$10,0)</f>
        <v>0</v>
      </c>
      <c r="E93" s="301">
        <f>ROUND(((P$9-SUM(C$9:C92))*G$2/100)/12,0)+ROUND(((P$10-SUM(D$9:D92))*(G$2-P$15)/100)/12,0)</f>
        <v>0</v>
      </c>
      <c r="F93" s="258">
        <f t="shared" si="7"/>
        <v>0</v>
      </c>
      <c r="G93" s="748" t="s">
        <v>304</v>
      </c>
      <c r="H93" s="749"/>
      <c r="I93" s="259"/>
      <c r="J93" s="259"/>
      <c r="K93" s="259"/>
      <c r="L93" s="259"/>
      <c r="M93" s="261">
        <f t="shared" si="8"/>
        <v>0</v>
      </c>
      <c r="N93" s="278"/>
      <c r="X93" s="238"/>
      <c r="Y93" s="238"/>
      <c r="Z93" s="238"/>
      <c r="AA93" s="239"/>
    </row>
    <row r="94" spans="1:27" s="240" customFormat="1" ht="18.75" customHeight="1">
      <c r="A94" s="265">
        <f t="shared" si="9"/>
        <v>0</v>
      </c>
      <c r="B94" s="266">
        <f t="shared" si="6"/>
        <v>0</v>
      </c>
      <c r="C94" s="267">
        <f>IF(($P$9-SUM($C$9:C93))&gt;0,$AA$9,0)</f>
        <v>0</v>
      </c>
      <c r="D94" s="268">
        <f>IF(($P$10-SUM($D$9:D93))&gt;0,$AA$10,0)</f>
        <v>0</v>
      </c>
      <c r="E94" s="269">
        <f>ROUND(((P$9-SUM(C$9:C93))*G$2/100)/12,0)+ROUND(((P$10-SUM(D$9:D93))*(G$2-P$15)/100)/12,0)</f>
        <v>0</v>
      </c>
      <c r="F94" s="270">
        <f t="shared" si="7"/>
        <v>0</v>
      </c>
      <c r="G94" s="750"/>
      <c r="H94" s="751"/>
      <c r="I94" s="271"/>
      <c r="J94" s="271"/>
      <c r="K94" s="271"/>
      <c r="L94" s="271"/>
      <c r="M94" s="272">
        <f t="shared" si="8"/>
        <v>0</v>
      </c>
      <c r="N94" s="278"/>
      <c r="X94" s="238"/>
      <c r="Y94" s="238"/>
      <c r="Z94" s="238"/>
      <c r="AA94" s="239"/>
    </row>
    <row r="95" spans="1:27" s="240" customFormat="1" ht="18.75" customHeight="1">
      <c r="A95" s="265">
        <f t="shared" si="9"/>
        <v>0</v>
      </c>
      <c r="B95" s="266">
        <f t="shared" si="6"/>
        <v>0</v>
      </c>
      <c r="C95" s="267">
        <f>IF(($P$9-SUM($C$9:C94))&gt;0,$AA$9,0)</f>
        <v>0</v>
      </c>
      <c r="D95" s="268">
        <f>IF(($P$10-SUM($D$9:D94))&gt;0,$AA$10,0)</f>
        <v>0</v>
      </c>
      <c r="E95" s="269">
        <f>ROUND(((P$9-SUM(C$9:C94))*G$2/100)/12,0)+ROUND(((P$10-SUM(D$9:D94))*(G$2-P$15)/100)/12,0)</f>
        <v>0</v>
      </c>
      <c r="F95" s="270">
        <f t="shared" si="7"/>
        <v>0</v>
      </c>
      <c r="G95" s="750"/>
      <c r="H95" s="751"/>
      <c r="I95" s="271"/>
      <c r="J95" s="271"/>
      <c r="K95" s="271"/>
      <c r="L95" s="271"/>
      <c r="M95" s="272">
        <f t="shared" si="8"/>
        <v>0</v>
      </c>
      <c r="N95" s="278"/>
      <c r="X95" s="238"/>
      <c r="Y95" s="238"/>
      <c r="Z95" s="238"/>
      <c r="AA95" s="239"/>
    </row>
    <row r="96" spans="1:27" s="240" customFormat="1" ht="18.75" customHeight="1">
      <c r="A96" s="265">
        <f t="shared" si="9"/>
        <v>0</v>
      </c>
      <c r="B96" s="266">
        <f t="shared" si="6"/>
        <v>0</v>
      </c>
      <c r="C96" s="267">
        <f>IF(($P$9-SUM($C$9:C95))&gt;0,$AA$9,0)</f>
        <v>0</v>
      </c>
      <c r="D96" s="268">
        <f>IF(($P$10-SUM($D$9:D95))&gt;0,$AA$10,0)</f>
        <v>0</v>
      </c>
      <c r="E96" s="269">
        <f>ROUND(((P$9-SUM(C$9:C95))*G$2/100)/12,0)+ROUND(((P$10-SUM(D$9:D95))*(G$2-P$15)/100)/12,0)</f>
        <v>0</v>
      </c>
      <c r="F96" s="270">
        <f t="shared" si="7"/>
        <v>0</v>
      </c>
      <c r="G96" s="750"/>
      <c r="H96" s="751"/>
      <c r="I96" s="271"/>
      <c r="J96" s="271"/>
      <c r="K96" s="271"/>
      <c r="L96" s="271"/>
      <c r="M96" s="272">
        <f t="shared" si="8"/>
        <v>0</v>
      </c>
      <c r="N96" s="278"/>
      <c r="X96" s="238"/>
      <c r="Y96" s="238"/>
      <c r="Z96" s="238"/>
      <c r="AA96" s="239"/>
    </row>
    <row r="97" spans="1:27" s="240" customFormat="1" ht="18.75" customHeight="1">
      <c r="A97" s="265">
        <f t="shared" si="9"/>
        <v>0</v>
      </c>
      <c r="B97" s="266">
        <f t="shared" si="6"/>
        <v>0</v>
      </c>
      <c r="C97" s="267">
        <f>IF(($P$9-SUM($C$9:C96))&gt;0,$AA$9,0)</f>
        <v>0</v>
      </c>
      <c r="D97" s="268">
        <f>IF(($P$10-SUM($D$9:D96))&gt;0,$AA$10,0)</f>
        <v>0</v>
      </c>
      <c r="E97" s="269">
        <f>ROUND(((P$9-SUM(C$9:C96))*G$2/100)/12,0)+ROUND(((P$10-SUM(D$9:D96))*(G$2-P$15)/100)/12,0)</f>
        <v>0</v>
      </c>
      <c r="F97" s="270">
        <f t="shared" si="7"/>
        <v>0</v>
      </c>
      <c r="G97" s="750"/>
      <c r="H97" s="751"/>
      <c r="I97" s="271"/>
      <c r="J97" s="271"/>
      <c r="K97" s="271"/>
      <c r="L97" s="271"/>
      <c r="M97" s="272">
        <f t="shared" si="8"/>
        <v>0</v>
      </c>
      <c r="N97" s="278"/>
      <c r="X97" s="238"/>
      <c r="Y97" s="238"/>
      <c r="Z97" s="238"/>
      <c r="AA97" s="239"/>
    </row>
    <row r="98" spans="1:27" s="240" customFormat="1" ht="18.75" customHeight="1">
      <c r="A98" s="265">
        <f t="shared" si="9"/>
        <v>0</v>
      </c>
      <c r="B98" s="266">
        <f t="shared" si="6"/>
        <v>0</v>
      </c>
      <c r="C98" s="267">
        <f>IF(($P$9-SUM($C$9:C97))&gt;0,$AA$9,0)</f>
        <v>0</v>
      </c>
      <c r="D98" s="268">
        <f>IF(($P$10-SUM($D$9:D97))&gt;0,$AA$10,0)</f>
        <v>0</v>
      </c>
      <c r="E98" s="269">
        <f>ROUND(((P$9-SUM(C$9:C97))*G$2/100)/12,0)+ROUND(((P$10-SUM(D$9:D97))*(G$2-P$15)/100)/12,0)</f>
        <v>0</v>
      </c>
      <c r="F98" s="270">
        <f t="shared" si="7"/>
        <v>0</v>
      </c>
      <c r="G98" s="750"/>
      <c r="H98" s="751"/>
      <c r="I98" s="271"/>
      <c r="J98" s="271"/>
      <c r="K98" s="271"/>
      <c r="L98" s="271"/>
      <c r="M98" s="272">
        <f t="shared" si="8"/>
        <v>0</v>
      </c>
      <c r="N98" s="278"/>
      <c r="X98" s="238"/>
      <c r="Y98" s="238"/>
      <c r="Z98" s="238"/>
      <c r="AA98" s="239"/>
    </row>
    <row r="99" spans="1:27" s="240" customFormat="1" ht="18.75" customHeight="1">
      <c r="A99" s="265">
        <f t="shared" si="9"/>
        <v>0</v>
      </c>
      <c r="B99" s="266">
        <f t="shared" si="6"/>
        <v>0</v>
      </c>
      <c r="C99" s="267">
        <f>IF(($P$9-SUM($C$9:C98))&gt;0,$AA$9,0)</f>
        <v>0</v>
      </c>
      <c r="D99" s="268">
        <f>IF(($P$10-SUM($D$9:D98))&gt;0,$AA$10,0)</f>
        <v>0</v>
      </c>
      <c r="E99" s="269">
        <f>ROUND(((P$9-SUM(C$9:C98))*G$2/100)/12,0)+ROUND(((P$10-SUM(D$9:D98))*(G$2-P$15)/100)/12,0)</f>
        <v>0</v>
      </c>
      <c r="F99" s="270">
        <f t="shared" si="7"/>
        <v>0</v>
      </c>
      <c r="G99" s="750"/>
      <c r="H99" s="751"/>
      <c r="I99" s="271"/>
      <c r="J99" s="271"/>
      <c r="K99" s="271"/>
      <c r="L99" s="271"/>
      <c r="M99" s="272">
        <f t="shared" si="8"/>
        <v>0</v>
      </c>
      <c r="N99" s="278"/>
      <c r="X99" s="238"/>
      <c r="Y99" s="238"/>
      <c r="Z99" s="238"/>
      <c r="AA99" s="239"/>
    </row>
    <row r="100" spans="1:27" s="240" customFormat="1" ht="18.75" customHeight="1">
      <c r="A100" s="265">
        <f t="shared" si="9"/>
        <v>0</v>
      </c>
      <c r="B100" s="266">
        <f t="shared" si="6"/>
        <v>0</v>
      </c>
      <c r="C100" s="267">
        <f>IF(($P$9-SUM($C$9:C99))&gt;0,$AA$9,0)</f>
        <v>0</v>
      </c>
      <c r="D100" s="268">
        <f>IF(($P$10-SUM($D$9:D99))&gt;0,$AA$10,0)</f>
        <v>0</v>
      </c>
      <c r="E100" s="269">
        <f>ROUND(((P$9-SUM(C$9:C99))*G$2/100)/12,0)+ROUND(((P$10-SUM(D$9:D99))*(G$2-P$15)/100)/12,0)</f>
        <v>0</v>
      </c>
      <c r="F100" s="270">
        <f t="shared" si="7"/>
        <v>0</v>
      </c>
      <c r="G100" s="750"/>
      <c r="H100" s="751"/>
      <c r="I100" s="271"/>
      <c r="J100" s="271"/>
      <c r="K100" s="271"/>
      <c r="L100" s="271"/>
      <c r="M100" s="272">
        <f t="shared" si="8"/>
        <v>0</v>
      </c>
      <c r="N100" s="278"/>
      <c r="X100" s="238"/>
      <c r="Y100" s="238"/>
      <c r="Z100" s="238"/>
      <c r="AA100" s="239"/>
    </row>
    <row r="101" spans="1:27" s="240" customFormat="1" ht="18.75" customHeight="1">
      <c r="A101" s="265">
        <f t="shared" si="9"/>
        <v>0</v>
      </c>
      <c r="B101" s="266">
        <f t="shared" si="6"/>
        <v>0</v>
      </c>
      <c r="C101" s="267">
        <f>IF(($P$9-SUM($C$9:C100))&gt;0,$AA$9,0)</f>
        <v>0</v>
      </c>
      <c r="D101" s="268">
        <f>IF(($P$10-SUM($D$9:D100))&gt;0,$AA$10,0)</f>
        <v>0</v>
      </c>
      <c r="E101" s="269">
        <f>ROUND(((P$9-SUM(C$9:C100))*G$2/100)/12,0)+ROUND(((P$10-SUM(D$9:D100))*(G$2-P$15)/100)/12,0)</f>
        <v>0</v>
      </c>
      <c r="F101" s="270">
        <f t="shared" si="7"/>
        <v>0</v>
      </c>
      <c r="G101" s="750"/>
      <c r="H101" s="751"/>
      <c r="I101" s="271"/>
      <c r="J101" s="271"/>
      <c r="K101" s="271"/>
      <c r="L101" s="271"/>
      <c r="M101" s="272">
        <f t="shared" si="8"/>
        <v>0</v>
      </c>
      <c r="N101" s="278"/>
      <c r="X101" s="238"/>
      <c r="Y101" s="238"/>
      <c r="Z101" s="238"/>
      <c r="AA101" s="239"/>
    </row>
    <row r="102" spans="1:27" s="240" customFormat="1" ht="18.75" customHeight="1">
      <c r="A102" s="265">
        <f t="shared" si="9"/>
        <v>0</v>
      </c>
      <c r="B102" s="266">
        <f t="shared" si="6"/>
        <v>0</v>
      </c>
      <c r="C102" s="267">
        <f>IF(($P$9-SUM($C$9:C101))&gt;0,$AA$9,0)</f>
        <v>0</v>
      </c>
      <c r="D102" s="268">
        <f>IF(($P$10-SUM($D$9:D101))&gt;0,$AA$10,0)</f>
        <v>0</v>
      </c>
      <c r="E102" s="269">
        <f>ROUND(((P$9-SUM(C$9:C101))*G$2/100)/12,0)+ROUND(((P$10-SUM(D$9:D101))*(G$2-P$15)/100)/12,0)</f>
        <v>0</v>
      </c>
      <c r="F102" s="270">
        <f t="shared" si="7"/>
        <v>0</v>
      </c>
      <c r="G102" s="280" t="s">
        <v>253</v>
      </c>
      <c r="H102" s="281">
        <f>SUM(F93:F104)</f>
        <v>0</v>
      </c>
      <c r="I102" s="271"/>
      <c r="J102" s="271"/>
      <c r="K102" s="271"/>
      <c r="L102" s="271"/>
      <c r="M102" s="272">
        <f t="shared" si="8"/>
        <v>0</v>
      </c>
      <c r="N102" s="278"/>
      <c r="X102" s="238"/>
      <c r="Y102" s="238"/>
      <c r="Z102" s="238"/>
      <c r="AA102" s="239"/>
    </row>
    <row r="103" spans="1:27" s="240" customFormat="1" ht="18.75" customHeight="1">
      <c r="A103" s="265">
        <f t="shared" si="9"/>
        <v>0</v>
      </c>
      <c r="B103" s="266">
        <f t="shared" si="6"/>
        <v>0</v>
      </c>
      <c r="C103" s="267">
        <f>IF(($P$9-SUM($C$9:C102))&gt;0,$AA$9,0)</f>
        <v>0</v>
      </c>
      <c r="D103" s="268">
        <f>IF(($P$10-SUM($D$9:D102))&gt;0,$AA$10,0)</f>
        <v>0</v>
      </c>
      <c r="E103" s="269">
        <f>ROUND(((P$9-SUM(C$9:C102))*G$2/100)/12,0)+ROUND(((P$10-SUM(D$9:D102))*(G$2-P$15)/100)/12,0)</f>
        <v>0</v>
      </c>
      <c r="F103" s="270">
        <f t="shared" si="7"/>
        <v>0</v>
      </c>
      <c r="G103" s="282" t="s">
        <v>280</v>
      </c>
      <c r="H103" s="283">
        <f>SUM(B93:B104)</f>
        <v>0</v>
      </c>
      <c r="I103" s="271"/>
      <c r="J103" s="271"/>
      <c r="K103" s="271"/>
      <c r="L103" s="271"/>
      <c r="M103" s="272">
        <f t="shared" si="8"/>
        <v>0</v>
      </c>
      <c r="N103" s="278"/>
      <c r="X103" s="238"/>
      <c r="Y103" s="238"/>
      <c r="Z103" s="238"/>
      <c r="AA103" s="239"/>
    </row>
    <row r="104" spans="1:27" s="240" customFormat="1" ht="18.75" customHeight="1">
      <c r="A104" s="286">
        <f t="shared" si="9"/>
        <v>0</v>
      </c>
      <c r="B104" s="287">
        <f t="shared" si="6"/>
        <v>0</v>
      </c>
      <c r="C104" s="288">
        <f>IF(($P$9-SUM($C$9:C103))&gt;0,$AA$9,0)</f>
        <v>0</v>
      </c>
      <c r="D104" s="289">
        <f>IF(($P$10-SUM($D$9:D103))&gt;0,$AA$10,0)</f>
        <v>0</v>
      </c>
      <c r="E104" s="290">
        <f>ROUND(((P$9-SUM(C$9:C103))*G$2/100)/12,0)+ROUND(((P$10-SUM(D$9:D103))*(G$2-P$15)/100)/12,0)</f>
        <v>0</v>
      </c>
      <c r="F104" s="291">
        <f t="shared" si="7"/>
        <v>0</v>
      </c>
      <c r="G104" s="292" t="s">
        <v>287</v>
      </c>
      <c r="H104" s="293">
        <f>SUM(E93:E104)</f>
        <v>0</v>
      </c>
      <c r="I104" s="294"/>
      <c r="J104" s="294"/>
      <c r="K104" s="294"/>
      <c r="L104" s="294"/>
      <c r="M104" s="295">
        <f t="shared" si="8"/>
        <v>0</v>
      </c>
      <c r="N104" s="278"/>
      <c r="X104" s="238"/>
      <c r="Y104" s="238"/>
      <c r="Z104" s="238"/>
      <c r="AA104" s="239"/>
    </row>
    <row r="105" spans="1:27" s="240" customFormat="1" ht="18.75" customHeight="1">
      <c r="A105" s="253">
        <f t="shared" si="9"/>
        <v>0</v>
      </c>
      <c r="B105" s="254">
        <f t="shared" si="6"/>
        <v>0</v>
      </c>
      <c r="C105" s="255">
        <f>IF(($P$9-SUM($C$9:C104))&gt;0,$AA$9,0)</f>
        <v>0</v>
      </c>
      <c r="D105" s="256">
        <f>IF(($P$10-SUM($D$9:D104))&gt;0,$AA$10,0)</f>
        <v>0</v>
      </c>
      <c r="E105" s="301">
        <f>ROUND(((P$9-SUM(C$9:C104))*G$2/100)/12,0)+ROUND(((P$10-SUM(D$9:D104))*(G$2-P$15)/100)/12,0)</f>
        <v>0</v>
      </c>
      <c r="F105" s="258">
        <f t="shared" si="7"/>
        <v>0</v>
      </c>
      <c r="G105" s="748" t="s">
        <v>305</v>
      </c>
      <c r="H105" s="749"/>
      <c r="I105" s="259"/>
      <c r="J105" s="259"/>
      <c r="K105" s="259"/>
      <c r="L105" s="259"/>
      <c r="M105" s="261">
        <f t="shared" si="8"/>
        <v>0</v>
      </c>
      <c r="N105" s="278"/>
      <c r="X105" s="238"/>
      <c r="Y105" s="238"/>
      <c r="Z105" s="238"/>
      <c r="AA105" s="239"/>
    </row>
    <row r="106" spans="1:27" s="240" customFormat="1" ht="18.75" customHeight="1">
      <c r="A106" s="265">
        <f t="shared" si="9"/>
        <v>0</v>
      </c>
      <c r="B106" s="266">
        <f t="shared" si="6"/>
        <v>0</v>
      </c>
      <c r="C106" s="267">
        <f>IF(($P$9-SUM($C$9:C105))&gt;0,$AA$9,0)</f>
        <v>0</v>
      </c>
      <c r="D106" s="268">
        <f>IF(($P$10-SUM($D$9:D105))&gt;0,$AA$10,0)</f>
        <v>0</v>
      </c>
      <c r="E106" s="269">
        <f>ROUND(((P$9-SUM(C$9:C105))*G$2/100)/12,0)+ROUND(((P$10-SUM(D$9:D105))*(G$2-P$15)/100)/12,0)</f>
        <v>0</v>
      </c>
      <c r="F106" s="270">
        <f t="shared" si="7"/>
        <v>0</v>
      </c>
      <c r="G106" s="750"/>
      <c r="H106" s="751"/>
      <c r="I106" s="271"/>
      <c r="J106" s="271"/>
      <c r="K106" s="271"/>
      <c r="L106" s="271"/>
      <c r="M106" s="272">
        <f t="shared" si="8"/>
        <v>0</v>
      </c>
      <c r="N106" s="278"/>
      <c r="X106" s="238"/>
      <c r="Y106" s="238"/>
      <c r="Z106" s="238"/>
      <c r="AA106" s="239"/>
    </row>
    <row r="107" spans="1:27" s="240" customFormat="1" ht="18.75" customHeight="1">
      <c r="A107" s="265">
        <f t="shared" si="9"/>
        <v>0</v>
      </c>
      <c r="B107" s="266">
        <f t="shared" si="6"/>
        <v>0</v>
      </c>
      <c r="C107" s="267">
        <f>IF(($P$9-SUM($C$9:C106))&gt;0,$AA$9,0)</f>
        <v>0</v>
      </c>
      <c r="D107" s="268">
        <f>IF(($P$10-SUM($D$9:D106))&gt;0,$AA$10,0)</f>
        <v>0</v>
      </c>
      <c r="E107" s="269">
        <f>ROUND(((P$9-SUM(C$9:C106))*G$2/100)/12,0)+ROUND(((P$10-SUM(D$9:D106))*(G$2-P$15)/100)/12,0)</f>
        <v>0</v>
      </c>
      <c r="F107" s="270">
        <f t="shared" si="7"/>
        <v>0</v>
      </c>
      <c r="G107" s="750"/>
      <c r="H107" s="751"/>
      <c r="I107" s="271"/>
      <c r="J107" s="271"/>
      <c r="K107" s="271"/>
      <c r="L107" s="271"/>
      <c r="M107" s="272">
        <f t="shared" si="8"/>
        <v>0</v>
      </c>
      <c r="N107" s="278"/>
      <c r="X107" s="238"/>
      <c r="Y107" s="238"/>
      <c r="Z107" s="238"/>
      <c r="AA107" s="239"/>
    </row>
    <row r="108" spans="1:27" s="240" customFormat="1" ht="18.75" customHeight="1">
      <c r="A108" s="265">
        <f t="shared" si="9"/>
        <v>0</v>
      </c>
      <c r="B108" s="266">
        <f t="shared" si="6"/>
        <v>0</v>
      </c>
      <c r="C108" s="267">
        <f>IF(($P$9-SUM($C$9:C107))&gt;0,$AA$9,0)</f>
        <v>0</v>
      </c>
      <c r="D108" s="268">
        <f>IF(($P$10-SUM($D$9:D107))&gt;0,$AA$10,0)</f>
        <v>0</v>
      </c>
      <c r="E108" s="269">
        <f>ROUND(((P$9-SUM(C$9:C107))*G$2/100)/12,0)+ROUND(((P$10-SUM(D$9:D107))*(G$2-P$15)/100)/12,0)</f>
        <v>0</v>
      </c>
      <c r="F108" s="270">
        <f t="shared" si="7"/>
        <v>0</v>
      </c>
      <c r="G108" s="750"/>
      <c r="H108" s="751"/>
      <c r="I108" s="271"/>
      <c r="J108" s="271"/>
      <c r="K108" s="271"/>
      <c r="L108" s="271"/>
      <c r="M108" s="272">
        <f t="shared" si="8"/>
        <v>0</v>
      </c>
      <c r="N108" s="278"/>
      <c r="X108" s="238"/>
      <c r="Y108" s="238"/>
      <c r="Z108" s="238"/>
      <c r="AA108" s="239"/>
    </row>
    <row r="109" spans="1:27" s="240" customFormat="1" ht="18.75" customHeight="1">
      <c r="A109" s="265">
        <f t="shared" si="9"/>
        <v>0</v>
      </c>
      <c r="B109" s="266">
        <f t="shared" si="6"/>
        <v>0</v>
      </c>
      <c r="C109" s="267">
        <f>IF(($P$9-SUM($C$9:C108))&gt;0,$AA$9,0)</f>
        <v>0</v>
      </c>
      <c r="D109" s="268">
        <f>IF(($P$10-SUM($D$9:D108))&gt;0,$AA$10,0)</f>
        <v>0</v>
      </c>
      <c r="E109" s="269">
        <f>ROUND(((P$9-SUM(C$9:C108))*G$2/100)/12,0)+ROUND(((P$10-SUM(D$9:D108))*(G$2-P$15)/100)/12,0)</f>
        <v>0</v>
      </c>
      <c r="F109" s="270">
        <f t="shared" si="7"/>
        <v>0</v>
      </c>
      <c r="G109" s="750"/>
      <c r="H109" s="751"/>
      <c r="I109" s="271"/>
      <c r="J109" s="271"/>
      <c r="K109" s="271"/>
      <c r="L109" s="271"/>
      <c r="M109" s="272">
        <f t="shared" si="8"/>
        <v>0</v>
      </c>
      <c r="N109" s="278"/>
      <c r="X109" s="238"/>
      <c r="Y109" s="238"/>
      <c r="Z109" s="238"/>
      <c r="AA109" s="239"/>
    </row>
    <row r="110" spans="1:27" s="240" customFormat="1" ht="18.75" customHeight="1">
      <c r="A110" s="265">
        <f t="shared" si="9"/>
        <v>0</v>
      </c>
      <c r="B110" s="266">
        <f t="shared" si="6"/>
        <v>0</v>
      </c>
      <c r="C110" s="267">
        <f>IF(($P$9-SUM($C$9:C109))&gt;0,$AA$9,0)</f>
        <v>0</v>
      </c>
      <c r="D110" s="268">
        <f>IF(($P$10-SUM($D$9:D109))&gt;0,$AA$10,0)</f>
        <v>0</v>
      </c>
      <c r="E110" s="269">
        <f>ROUND(((P$9-SUM(C$9:C109))*G$2/100)/12,0)+ROUND(((P$10-SUM(D$9:D109))*(G$2-P$15)/100)/12,0)</f>
        <v>0</v>
      </c>
      <c r="F110" s="270">
        <f t="shared" si="7"/>
        <v>0</v>
      </c>
      <c r="G110" s="750"/>
      <c r="H110" s="751"/>
      <c r="I110" s="271"/>
      <c r="J110" s="271"/>
      <c r="K110" s="271"/>
      <c r="L110" s="271"/>
      <c r="M110" s="272">
        <f t="shared" si="8"/>
        <v>0</v>
      </c>
      <c r="N110" s="278"/>
      <c r="X110" s="238"/>
      <c r="Y110" s="238"/>
      <c r="Z110" s="238"/>
      <c r="AA110" s="239"/>
    </row>
    <row r="111" spans="1:27" s="240" customFormat="1" ht="18.75" customHeight="1">
      <c r="A111" s="265">
        <f t="shared" si="9"/>
        <v>0</v>
      </c>
      <c r="B111" s="266">
        <f t="shared" si="6"/>
        <v>0</v>
      </c>
      <c r="C111" s="267">
        <f>IF(($P$9-SUM($C$9:C110))&gt;0,$AA$9,0)</f>
        <v>0</v>
      </c>
      <c r="D111" s="268">
        <f>IF(($P$10-SUM($D$9:D110))&gt;0,$AA$10,0)</f>
        <v>0</v>
      </c>
      <c r="E111" s="269">
        <f>ROUND(((P$9-SUM(C$9:C110))*G$2/100)/12,0)+ROUND(((P$10-SUM(D$9:D110))*(G$2-P$15)/100)/12,0)</f>
        <v>0</v>
      </c>
      <c r="F111" s="270">
        <f t="shared" si="7"/>
        <v>0</v>
      </c>
      <c r="G111" s="750"/>
      <c r="H111" s="751"/>
      <c r="I111" s="271"/>
      <c r="J111" s="271"/>
      <c r="K111" s="271"/>
      <c r="L111" s="271"/>
      <c r="M111" s="272">
        <f t="shared" si="8"/>
        <v>0</v>
      </c>
      <c r="N111" s="278"/>
      <c r="X111" s="238"/>
      <c r="Y111" s="238"/>
      <c r="Z111" s="238"/>
      <c r="AA111" s="239"/>
    </row>
    <row r="112" spans="1:27" s="240" customFormat="1" ht="18.75" customHeight="1">
      <c r="A112" s="265">
        <f t="shared" si="9"/>
        <v>0</v>
      </c>
      <c r="B112" s="266">
        <f t="shared" si="6"/>
        <v>0</v>
      </c>
      <c r="C112" s="267">
        <f>IF(($P$9-SUM($C$9:C111))&gt;0,$AA$9,0)</f>
        <v>0</v>
      </c>
      <c r="D112" s="268">
        <f>IF(($P$10-SUM($D$9:D111))&gt;0,$AA$10,0)</f>
        <v>0</v>
      </c>
      <c r="E112" s="269">
        <f>ROUND(((P$9-SUM(C$9:C111))*G$2/100)/12,0)+ROUND(((P$10-SUM(D$9:D111))*(G$2-P$15)/100)/12,0)</f>
        <v>0</v>
      </c>
      <c r="F112" s="270">
        <f t="shared" si="7"/>
        <v>0</v>
      </c>
      <c r="G112" s="750"/>
      <c r="H112" s="751"/>
      <c r="I112" s="271"/>
      <c r="J112" s="271"/>
      <c r="K112" s="271"/>
      <c r="L112" s="271"/>
      <c r="M112" s="272">
        <f t="shared" si="8"/>
        <v>0</v>
      </c>
      <c r="N112" s="278"/>
      <c r="X112" s="238"/>
      <c r="Y112" s="238"/>
      <c r="Z112" s="238"/>
      <c r="AA112" s="239"/>
    </row>
    <row r="113" spans="1:27" s="240" customFormat="1" ht="18.75" customHeight="1">
      <c r="A113" s="265">
        <f t="shared" si="9"/>
        <v>0</v>
      </c>
      <c r="B113" s="266">
        <f t="shared" si="6"/>
        <v>0</v>
      </c>
      <c r="C113" s="267">
        <f>IF(($P$9-SUM($C$9:C112))&gt;0,$AA$9,0)</f>
        <v>0</v>
      </c>
      <c r="D113" s="268">
        <f>IF(($P$10-SUM($D$9:D112))&gt;0,$AA$10,0)</f>
        <v>0</v>
      </c>
      <c r="E113" s="269">
        <f>ROUND(((P$9-SUM(C$9:C112))*G$2/100)/12,0)+ROUND(((P$10-SUM(D$9:D112))*(G$2-P$15)/100)/12,0)</f>
        <v>0</v>
      </c>
      <c r="F113" s="270">
        <f t="shared" si="7"/>
        <v>0</v>
      </c>
      <c r="G113" s="750"/>
      <c r="H113" s="751"/>
      <c r="I113" s="271"/>
      <c r="J113" s="271"/>
      <c r="K113" s="271"/>
      <c r="L113" s="271"/>
      <c r="M113" s="272">
        <f t="shared" si="8"/>
        <v>0</v>
      </c>
      <c r="N113" s="278"/>
      <c r="X113" s="238"/>
      <c r="Y113" s="238"/>
      <c r="Z113" s="238"/>
      <c r="AA113" s="239"/>
    </row>
    <row r="114" spans="1:27" s="240" customFormat="1" ht="18.75" customHeight="1">
      <c r="A114" s="265">
        <f t="shared" si="9"/>
        <v>0</v>
      </c>
      <c r="B114" s="266">
        <f t="shared" si="6"/>
        <v>0</v>
      </c>
      <c r="C114" s="267">
        <f>IF(($P$9-SUM($C$9:C113))&gt;0,$AA$9,0)</f>
        <v>0</v>
      </c>
      <c r="D114" s="268">
        <f>IF(($P$10-SUM($D$9:D113))&gt;0,$AA$10,0)</f>
        <v>0</v>
      </c>
      <c r="E114" s="269">
        <f>ROUND(((P$9-SUM(C$9:C113))*G$2/100)/12,0)+ROUND(((P$10-SUM(D$9:D113))*(G$2-P$15)/100)/12,0)</f>
        <v>0</v>
      </c>
      <c r="F114" s="270">
        <f t="shared" si="7"/>
        <v>0</v>
      </c>
      <c r="G114" s="280" t="s">
        <v>253</v>
      </c>
      <c r="H114" s="281">
        <f>SUM(F105:F116)</f>
        <v>0</v>
      </c>
      <c r="I114" s="271"/>
      <c r="J114" s="271"/>
      <c r="K114" s="271"/>
      <c r="L114" s="271"/>
      <c r="M114" s="272">
        <f t="shared" si="8"/>
        <v>0</v>
      </c>
      <c r="N114" s="278"/>
      <c r="X114" s="238"/>
      <c r="Y114" s="238"/>
      <c r="Z114" s="238"/>
      <c r="AA114" s="239"/>
    </row>
    <row r="115" spans="1:27" s="240" customFormat="1" ht="18.75" customHeight="1">
      <c r="A115" s="265">
        <f t="shared" si="9"/>
        <v>0</v>
      </c>
      <c r="B115" s="266">
        <f t="shared" si="6"/>
        <v>0</v>
      </c>
      <c r="C115" s="267">
        <f>IF(($P$9-SUM($C$9:C114))&gt;0,$AA$9,0)</f>
        <v>0</v>
      </c>
      <c r="D115" s="268">
        <f>IF(($P$10-SUM($D$9:D114))&gt;0,$AA$10,0)</f>
        <v>0</v>
      </c>
      <c r="E115" s="269">
        <f>ROUND(((P$9-SUM(C$9:C114))*G$2/100)/12,0)+ROUND(((P$10-SUM(D$9:D114))*(G$2-P$15)/100)/12,0)</f>
        <v>0</v>
      </c>
      <c r="F115" s="270">
        <f t="shared" si="7"/>
        <v>0</v>
      </c>
      <c r="G115" s="282" t="s">
        <v>280</v>
      </c>
      <c r="H115" s="283">
        <f>SUM(B105:B116)</f>
        <v>0</v>
      </c>
      <c r="I115" s="271"/>
      <c r="J115" s="271"/>
      <c r="K115" s="271"/>
      <c r="L115" s="271"/>
      <c r="M115" s="272">
        <f t="shared" si="8"/>
        <v>0</v>
      </c>
      <c r="N115" s="278"/>
      <c r="X115" s="238"/>
      <c r="Y115" s="238"/>
      <c r="Z115" s="238"/>
      <c r="AA115" s="239"/>
    </row>
    <row r="116" spans="1:27" s="240" customFormat="1" ht="18.75" customHeight="1">
      <c r="A116" s="286">
        <f t="shared" si="9"/>
        <v>0</v>
      </c>
      <c r="B116" s="287">
        <f t="shared" si="6"/>
        <v>0</v>
      </c>
      <c r="C116" s="288">
        <f>IF(($P$9-SUM($C$9:C115))&gt;0,$AA$9,0)</f>
        <v>0</v>
      </c>
      <c r="D116" s="289">
        <f>IF(($P$10-SUM($D$9:D115))&gt;0,$AA$10,0)</f>
        <v>0</v>
      </c>
      <c r="E116" s="290">
        <f>ROUND(((P$9-SUM(C$9:C115))*G$2/100)/12,0)+ROUND(((P$10-SUM(D$9:D115))*(G$2-P$15)/100)/12,0)</f>
        <v>0</v>
      </c>
      <c r="F116" s="291">
        <f t="shared" si="7"/>
        <v>0</v>
      </c>
      <c r="G116" s="292" t="s">
        <v>287</v>
      </c>
      <c r="H116" s="293">
        <f>SUM(E105:E116)</f>
        <v>0</v>
      </c>
      <c r="I116" s="294"/>
      <c r="J116" s="294"/>
      <c r="K116" s="294"/>
      <c r="L116" s="294"/>
      <c r="M116" s="295">
        <f t="shared" si="8"/>
        <v>0</v>
      </c>
      <c r="N116" s="278"/>
      <c r="X116" s="238"/>
      <c r="Y116" s="238"/>
      <c r="Z116" s="238"/>
      <c r="AA116" s="239"/>
    </row>
    <row r="117" spans="1:27" s="240" customFormat="1" ht="18.75" customHeight="1">
      <c r="A117" s="253">
        <f t="shared" si="9"/>
        <v>0</v>
      </c>
      <c r="B117" s="254">
        <f t="shared" si="6"/>
        <v>0</v>
      </c>
      <c r="C117" s="255">
        <f>IF(($P$9-SUM($C$9:C116))&gt;0,$AA$9,0)</f>
        <v>0</v>
      </c>
      <c r="D117" s="256">
        <f>IF(($P$10-SUM($D$9:D116))&gt;0,$AA$10,0)</f>
        <v>0</v>
      </c>
      <c r="E117" s="301">
        <f>ROUND(((P$9-SUM(C$9:C116))*G$2/100)/12,0)+ROUND(((P$10-SUM(D$9:D116))*(G$2-P$15)/100)/12,0)</f>
        <v>0</v>
      </c>
      <c r="F117" s="258">
        <f t="shared" si="7"/>
        <v>0</v>
      </c>
      <c r="G117" s="748" t="s">
        <v>306</v>
      </c>
      <c r="H117" s="749"/>
      <c r="I117" s="259"/>
      <c r="J117" s="259"/>
      <c r="K117" s="259"/>
      <c r="L117" s="259"/>
      <c r="M117" s="261">
        <f t="shared" si="8"/>
        <v>0</v>
      </c>
      <c r="N117" s="278"/>
      <c r="X117" s="238"/>
      <c r="Y117" s="238"/>
      <c r="Z117" s="238"/>
      <c r="AA117" s="239"/>
    </row>
    <row r="118" spans="1:27" s="240" customFormat="1" ht="18.75" customHeight="1">
      <c r="A118" s="265">
        <f t="shared" si="9"/>
        <v>0</v>
      </c>
      <c r="B118" s="266">
        <f t="shared" si="6"/>
        <v>0</v>
      </c>
      <c r="C118" s="267">
        <f>IF(($P$9-SUM($C$9:C117))&gt;0,$AA$9,0)</f>
        <v>0</v>
      </c>
      <c r="D118" s="268">
        <f>IF(($P$10-SUM($D$9:D117))&gt;0,$AA$10,0)</f>
        <v>0</v>
      </c>
      <c r="E118" s="269">
        <f>ROUND(((P$9-SUM(C$9:C117))*G$2/100)/12,0)+ROUND(((P$10-SUM(D$9:D117))*(G$2-P$15)/100)/12,0)</f>
        <v>0</v>
      </c>
      <c r="F118" s="270">
        <f t="shared" si="7"/>
        <v>0</v>
      </c>
      <c r="G118" s="750"/>
      <c r="H118" s="751"/>
      <c r="I118" s="271"/>
      <c r="J118" s="271"/>
      <c r="K118" s="271"/>
      <c r="L118" s="271"/>
      <c r="M118" s="272">
        <f t="shared" si="8"/>
        <v>0</v>
      </c>
      <c r="N118" s="278"/>
      <c r="X118" s="238"/>
      <c r="Y118" s="238"/>
      <c r="Z118" s="238"/>
      <c r="AA118" s="239"/>
    </row>
    <row r="119" spans="1:27" s="240" customFormat="1" ht="18.75" customHeight="1">
      <c r="A119" s="265">
        <f t="shared" si="9"/>
        <v>0</v>
      </c>
      <c r="B119" s="266">
        <f t="shared" si="6"/>
        <v>0</v>
      </c>
      <c r="C119" s="267">
        <f>IF(($P$9-SUM($C$9:C118))&gt;0,$AA$9,0)</f>
        <v>0</v>
      </c>
      <c r="D119" s="268">
        <f>IF(($P$10-SUM($D$9:D118))&gt;0,$AA$10,0)</f>
        <v>0</v>
      </c>
      <c r="E119" s="269">
        <f>ROUND(((P$9-SUM(C$9:C118))*G$2/100)/12,0)+ROUND(((P$10-SUM(D$9:D118))*(G$2-P$15)/100)/12,0)</f>
        <v>0</v>
      </c>
      <c r="F119" s="270">
        <f t="shared" si="7"/>
        <v>0</v>
      </c>
      <c r="G119" s="750"/>
      <c r="H119" s="751"/>
      <c r="I119" s="271"/>
      <c r="J119" s="271"/>
      <c r="K119" s="271"/>
      <c r="L119" s="271"/>
      <c r="M119" s="272">
        <f t="shared" si="8"/>
        <v>0</v>
      </c>
      <c r="N119" s="278"/>
      <c r="X119" s="238"/>
      <c r="Y119" s="238"/>
      <c r="Z119" s="238"/>
      <c r="AA119" s="239"/>
    </row>
    <row r="120" spans="1:27" s="240" customFormat="1" ht="18.75" customHeight="1">
      <c r="A120" s="265">
        <f t="shared" si="9"/>
        <v>0</v>
      </c>
      <c r="B120" s="266">
        <f t="shared" si="6"/>
        <v>0</v>
      </c>
      <c r="C120" s="267">
        <f>IF(($P$9-SUM($C$9:C119))&gt;0,$AA$9,0)</f>
        <v>0</v>
      </c>
      <c r="D120" s="268">
        <f>IF(($P$10-SUM($D$9:D119))&gt;0,$AA$10,0)</f>
        <v>0</v>
      </c>
      <c r="E120" s="269">
        <f>ROUND(((P$9-SUM(C$9:C119))*G$2/100)/12,0)+ROUND(((P$10-SUM(D$9:D119))*(G$2-P$15)/100)/12,0)</f>
        <v>0</v>
      </c>
      <c r="F120" s="270">
        <f t="shared" si="7"/>
        <v>0</v>
      </c>
      <c r="G120" s="750"/>
      <c r="H120" s="751"/>
      <c r="I120" s="271"/>
      <c r="J120" s="271"/>
      <c r="K120" s="271"/>
      <c r="L120" s="271"/>
      <c r="M120" s="272">
        <f t="shared" si="8"/>
        <v>0</v>
      </c>
      <c r="N120" s="278"/>
      <c r="X120" s="238"/>
      <c r="Y120" s="238"/>
      <c r="Z120" s="238"/>
      <c r="AA120" s="239"/>
    </row>
    <row r="121" spans="1:27" s="240" customFormat="1" ht="18.75" customHeight="1">
      <c r="A121" s="265">
        <f t="shared" si="9"/>
        <v>0</v>
      </c>
      <c r="B121" s="266">
        <f t="shared" si="6"/>
        <v>0</v>
      </c>
      <c r="C121" s="267">
        <f>IF(($P$9-SUM($C$9:C120))&gt;0,$AA$9,0)</f>
        <v>0</v>
      </c>
      <c r="D121" s="268">
        <f>IF(($P$10-SUM($D$9:D120))&gt;0,$AA$10,0)</f>
        <v>0</v>
      </c>
      <c r="E121" s="269">
        <f>ROUND(((P$9-SUM(C$9:C120))*G$2/100)/12,0)+ROUND(((P$10-SUM(D$9:D120))*(G$2-P$15)/100)/12,0)</f>
        <v>0</v>
      </c>
      <c r="F121" s="270">
        <f t="shared" si="7"/>
        <v>0</v>
      </c>
      <c r="G121" s="750"/>
      <c r="H121" s="751"/>
      <c r="I121" s="271"/>
      <c r="J121" s="271"/>
      <c r="K121" s="271"/>
      <c r="L121" s="271"/>
      <c r="M121" s="272">
        <f t="shared" si="8"/>
        <v>0</v>
      </c>
      <c r="N121" s="278"/>
      <c r="X121" s="238"/>
      <c r="Y121" s="238"/>
      <c r="Z121" s="238"/>
      <c r="AA121" s="239"/>
    </row>
    <row r="122" spans="1:27" s="240" customFormat="1" ht="18.75" customHeight="1">
      <c r="A122" s="265">
        <f t="shared" si="9"/>
        <v>0</v>
      </c>
      <c r="B122" s="266">
        <f t="shared" si="6"/>
        <v>0</v>
      </c>
      <c r="C122" s="267">
        <f>IF(($P$9-SUM($C$9:C121))&gt;0,$AA$9,0)</f>
        <v>0</v>
      </c>
      <c r="D122" s="268">
        <f>IF(($P$10-SUM($D$9:D121))&gt;0,$AA$10,0)</f>
        <v>0</v>
      </c>
      <c r="E122" s="269">
        <f>ROUND(((P$9-SUM(C$9:C121))*G$2/100)/12,0)+ROUND(((P$10-SUM(D$9:D121))*(G$2-P$15)/100)/12,0)</f>
        <v>0</v>
      </c>
      <c r="F122" s="270">
        <f t="shared" si="7"/>
        <v>0</v>
      </c>
      <c r="G122" s="750"/>
      <c r="H122" s="751"/>
      <c r="I122" s="271"/>
      <c r="J122" s="271"/>
      <c r="K122" s="271"/>
      <c r="L122" s="271"/>
      <c r="M122" s="272">
        <f t="shared" si="8"/>
        <v>0</v>
      </c>
      <c r="N122" s="278"/>
      <c r="X122" s="238"/>
      <c r="Y122" s="238"/>
      <c r="Z122" s="238"/>
      <c r="AA122" s="239"/>
    </row>
    <row r="123" spans="1:27" s="240" customFormat="1" ht="18.75" customHeight="1">
      <c r="A123" s="265">
        <f t="shared" si="9"/>
        <v>0</v>
      </c>
      <c r="B123" s="266">
        <f t="shared" si="6"/>
        <v>0</v>
      </c>
      <c r="C123" s="267">
        <f>IF(($P$9-SUM($C$9:C122))&gt;0,$AA$9,0)</f>
        <v>0</v>
      </c>
      <c r="D123" s="268">
        <f>IF(($P$10-SUM($D$9:D122))&gt;0,$AA$10,0)</f>
        <v>0</v>
      </c>
      <c r="E123" s="269">
        <f>ROUND(((P$9-SUM(C$9:C122))*G$2/100)/12,0)+ROUND(((P$10-SUM(D$9:D122))*(G$2-P$15)/100)/12,0)</f>
        <v>0</v>
      </c>
      <c r="F123" s="270">
        <f t="shared" si="7"/>
        <v>0</v>
      </c>
      <c r="G123" s="750"/>
      <c r="H123" s="751"/>
      <c r="I123" s="271"/>
      <c r="J123" s="271"/>
      <c r="K123" s="271"/>
      <c r="L123" s="271"/>
      <c r="M123" s="272">
        <f t="shared" si="8"/>
        <v>0</v>
      </c>
      <c r="N123" s="278"/>
      <c r="X123" s="238"/>
      <c r="Y123" s="238"/>
      <c r="Z123" s="238"/>
      <c r="AA123" s="239"/>
    </row>
    <row r="124" spans="1:27" s="240" customFormat="1" ht="18.75" customHeight="1">
      <c r="A124" s="265">
        <f t="shared" si="9"/>
        <v>0</v>
      </c>
      <c r="B124" s="266">
        <f t="shared" si="6"/>
        <v>0</v>
      </c>
      <c r="C124" s="267">
        <f>IF(($P$9-SUM($C$9:C123))&gt;0,$AA$9,0)</f>
        <v>0</v>
      </c>
      <c r="D124" s="268">
        <f>IF(($P$10-SUM($D$9:D123))&gt;0,$AA$10,0)</f>
        <v>0</v>
      </c>
      <c r="E124" s="269">
        <f>ROUND(((P$9-SUM(C$9:C123))*G$2/100)/12,0)+ROUND(((P$10-SUM(D$9:D123))*(G$2-P$15)/100)/12,0)</f>
        <v>0</v>
      </c>
      <c r="F124" s="270">
        <f t="shared" si="7"/>
        <v>0</v>
      </c>
      <c r="G124" s="750"/>
      <c r="H124" s="751"/>
      <c r="I124" s="271"/>
      <c r="J124" s="271"/>
      <c r="K124" s="271"/>
      <c r="L124" s="271"/>
      <c r="M124" s="272">
        <f t="shared" si="8"/>
        <v>0</v>
      </c>
      <c r="N124" s="278"/>
      <c r="X124" s="238"/>
      <c r="Y124" s="238"/>
      <c r="Z124" s="238"/>
      <c r="AA124" s="239"/>
    </row>
    <row r="125" spans="1:27" s="240" customFormat="1" ht="18.75" customHeight="1">
      <c r="A125" s="265">
        <f t="shared" si="9"/>
        <v>0</v>
      </c>
      <c r="B125" s="266">
        <f t="shared" si="6"/>
        <v>0</v>
      </c>
      <c r="C125" s="267">
        <f>IF(($P$9-SUM($C$9:C124))&gt;0,$AA$9,0)</f>
        <v>0</v>
      </c>
      <c r="D125" s="268">
        <f>IF(($P$10-SUM($D$9:D124))&gt;0,$AA$10,0)</f>
        <v>0</v>
      </c>
      <c r="E125" s="269">
        <f>ROUND(((P$9-SUM(C$9:C124))*G$2/100)/12,0)+ROUND(((P$10-SUM(D$9:D124))*(G$2-P$15)/100)/12,0)</f>
        <v>0</v>
      </c>
      <c r="F125" s="270">
        <f t="shared" si="7"/>
        <v>0</v>
      </c>
      <c r="G125" s="750"/>
      <c r="H125" s="751"/>
      <c r="I125" s="271"/>
      <c r="J125" s="271"/>
      <c r="K125" s="271"/>
      <c r="L125" s="271"/>
      <c r="M125" s="272">
        <f t="shared" si="8"/>
        <v>0</v>
      </c>
      <c r="N125" s="278"/>
      <c r="X125" s="238"/>
      <c r="Y125" s="238"/>
      <c r="Z125" s="238"/>
      <c r="AA125" s="239"/>
    </row>
    <row r="126" spans="1:27" s="240" customFormat="1" ht="18.75" customHeight="1">
      <c r="A126" s="265">
        <f t="shared" si="9"/>
        <v>0</v>
      </c>
      <c r="B126" s="266">
        <f t="shared" si="6"/>
        <v>0</v>
      </c>
      <c r="C126" s="267">
        <f>IF(($P$9-SUM($C$9:C125))&gt;0,$AA$9,0)</f>
        <v>0</v>
      </c>
      <c r="D126" s="268">
        <f>IF(($P$10-SUM($D$9:D125))&gt;0,$AA$10,0)</f>
        <v>0</v>
      </c>
      <c r="E126" s="269">
        <f>ROUND(((P$9-SUM(C$9:C125))*G$2/100)/12,0)+ROUND(((P$10-SUM(D$9:D125))*(G$2-P$15)/100)/12,0)</f>
        <v>0</v>
      </c>
      <c r="F126" s="270">
        <f t="shared" si="7"/>
        <v>0</v>
      </c>
      <c r="G126" s="280" t="s">
        <v>253</v>
      </c>
      <c r="H126" s="281">
        <f>SUM(F117:F128)</f>
        <v>0</v>
      </c>
      <c r="I126" s="271"/>
      <c r="J126" s="271"/>
      <c r="K126" s="271"/>
      <c r="L126" s="271"/>
      <c r="M126" s="272">
        <f t="shared" si="8"/>
        <v>0</v>
      </c>
      <c r="N126" s="278"/>
      <c r="X126" s="238"/>
      <c r="Y126" s="238"/>
      <c r="Z126" s="238"/>
      <c r="AA126" s="239"/>
    </row>
    <row r="127" spans="1:27" s="240" customFormat="1" ht="18.75" customHeight="1">
      <c r="A127" s="265">
        <f t="shared" si="9"/>
        <v>0</v>
      </c>
      <c r="B127" s="266">
        <f t="shared" si="6"/>
        <v>0</v>
      </c>
      <c r="C127" s="267">
        <f>IF(($P$9-SUM($C$9:C126))&gt;0,$AA$9,0)</f>
        <v>0</v>
      </c>
      <c r="D127" s="268">
        <f>IF(($P$10-SUM($D$9:D126))&gt;0,$AA$10,0)</f>
        <v>0</v>
      </c>
      <c r="E127" s="269">
        <f>ROUND(((P$9-SUM(C$9:C126))*G$2/100)/12,0)+ROUND(((P$10-SUM(D$9:D126))*(G$2-P$15)/100)/12,0)</f>
        <v>0</v>
      </c>
      <c r="F127" s="270">
        <f t="shared" si="7"/>
        <v>0</v>
      </c>
      <c r="G127" s="282" t="s">
        <v>280</v>
      </c>
      <c r="H127" s="283">
        <f>SUM(B117:B128)</f>
        <v>0</v>
      </c>
      <c r="I127" s="271"/>
      <c r="J127" s="271"/>
      <c r="K127" s="271"/>
      <c r="L127" s="271"/>
      <c r="M127" s="272">
        <f t="shared" si="8"/>
        <v>0</v>
      </c>
      <c r="N127" s="278"/>
      <c r="X127" s="238"/>
      <c r="Y127" s="238"/>
      <c r="Z127" s="238"/>
      <c r="AA127" s="239"/>
    </row>
    <row r="128" spans="1:27" s="240" customFormat="1" ht="18.75" customHeight="1">
      <c r="A128" s="286">
        <f t="shared" si="9"/>
        <v>0</v>
      </c>
      <c r="B128" s="287">
        <f t="shared" si="6"/>
        <v>0</v>
      </c>
      <c r="C128" s="288">
        <f>IF(($P$9-SUM($C$9:C127))&gt;0,$AA$9,0)</f>
        <v>0</v>
      </c>
      <c r="D128" s="289">
        <f>IF(($P$10-SUM($D$9:D127))&gt;0,$AA$10,0)</f>
        <v>0</v>
      </c>
      <c r="E128" s="290">
        <f>ROUND(((P$9-SUM(C$9:C127))*G$2/100)/12,0)+ROUND(((P$10-SUM(D$9:D127))*(G$2-P$15)/100)/12,0)</f>
        <v>0</v>
      </c>
      <c r="F128" s="291">
        <f t="shared" si="7"/>
        <v>0</v>
      </c>
      <c r="G128" s="292" t="s">
        <v>287</v>
      </c>
      <c r="H128" s="293">
        <f>SUM(E117:E128)</f>
        <v>0</v>
      </c>
      <c r="I128" s="294"/>
      <c r="J128" s="294"/>
      <c r="K128" s="294"/>
      <c r="L128" s="294"/>
      <c r="M128" s="295">
        <f t="shared" si="8"/>
        <v>0</v>
      </c>
      <c r="N128" s="278"/>
      <c r="X128" s="238"/>
      <c r="Y128" s="238"/>
      <c r="Z128" s="238"/>
      <c r="AA128" s="239"/>
    </row>
    <row r="129" spans="1:27" s="240" customFormat="1" ht="18.75" customHeight="1">
      <c r="A129" s="253">
        <f t="shared" si="9"/>
        <v>0</v>
      </c>
      <c r="B129" s="254">
        <f t="shared" si="6"/>
        <v>0</v>
      </c>
      <c r="C129" s="255">
        <f>IF(($P$9-SUM($C$9:C128))&gt;0,$AA$9,0)</f>
        <v>0</v>
      </c>
      <c r="D129" s="256">
        <f>IF(($P$10-SUM($D$9:D128))&gt;0,$AA$10,0)</f>
        <v>0</v>
      </c>
      <c r="E129" s="301">
        <f>ROUND(((P$9-SUM(C$9:C128))*G$2/100)/12,0)+ROUND(((P$10-SUM(D$9:D128))*(G$2-P$15)/100)/12,0)</f>
        <v>0</v>
      </c>
      <c r="F129" s="258">
        <f t="shared" ref="F129:F192" si="10">IF(P$13&gt;1,"未定",B129+E129)</f>
        <v>0</v>
      </c>
      <c r="G129" s="748" t="s">
        <v>307</v>
      </c>
      <c r="H129" s="749"/>
      <c r="I129" s="259"/>
      <c r="J129" s="259"/>
      <c r="K129" s="259"/>
      <c r="L129" s="259"/>
      <c r="M129" s="261">
        <f t="shared" si="8"/>
        <v>0</v>
      </c>
      <c r="N129" s="278"/>
      <c r="X129" s="238"/>
      <c r="Y129" s="238"/>
      <c r="Z129" s="238"/>
      <c r="AA129" s="239"/>
    </row>
    <row r="130" spans="1:27" s="240" customFormat="1" ht="18.75" customHeight="1">
      <c r="A130" s="265">
        <f t="shared" si="9"/>
        <v>0</v>
      </c>
      <c r="B130" s="266">
        <f t="shared" si="6"/>
        <v>0</v>
      </c>
      <c r="C130" s="267">
        <f>IF(($P$9-SUM($C$9:C129))&gt;0,$AA$9,0)</f>
        <v>0</v>
      </c>
      <c r="D130" s="268">
        <f>IF(($P$10-SUM($D$9:D129))&gt;0,$AA$10,0)</f>
        <v>0</v>
      </c>
      <c r="E130" s="269">
        <f>ROUND(((P$9-SUM(C$9:C129))*G$2/100)/12,0)+ROUND(((P$10-SUM(D$9:D129))*(G$2-P$15)/100)/12,0)</f>
        <v>0</v>
      </c>
      <c r="F130" s="270">
        <f t="shared" si="10"/>
        <v>0</v>
      </c>
      <c r="G130" s="750"/>
      <c r="H130" s="751"/>
      <c r="I130" s="271"/>
      <c r="J130" s="271"/>
      <c r="K130" s="271"/>
      <c r="L130" s="271"/>
      <c r="M130" s="272">
        <f t="shared" si="8"/>
        <v>0</v>
      </c>
      <c r="N130" s="278"/>
      <c r="X130" s="238"/>
      <c r="Y130" s="238"/>
      <c r="Z130" s="238"/>
      <c r="AA130" s="239"/>
    </row>
    <row r="131" spans="1:27" s="240" customFormat="1" ht="18.75" customHeight="1">
      <c r="A131" s="265">
        <f t="shared" si="9"/>
        <v>0</v>
      </c>
      <c r="B131" s="266">
        <f t="shared" si="6"/>
        <v>0</v>
      </c>
      <c r="C131" s="267">
        <f>IF(($P$9-SUM($C$9:C130))&gt;0,$AA$9,0)</f>
        <v>0</v>
      </c>
      <c r="D131" s="268">
        <f>IF(($P$10-SUM($D$9:D130))&gt;0,$AA$10,0)</f>
        <v>0</v>
      </c>
      <c r="E131" s="269">
        <f>ROUND(((P$9-SUM(C$9:C130))*G$2/100)/12,0)+ROUND(((P$10-SUM(D$9:D130))*(G$2-P$15)/100)/12,0)</f>
        <v>0</v>
      </c>
      <c r="F131" s="270">
        <f t="shared" si="10"/>
        <v>0</v>
      </c>
      <c r="G131" s="750"/>
      <c r="H131" s="751"/>
      <c r="I131" s="271"/>
      <c r="J131" s="271"/>
      <c r="K131" s="271"/>
      <c r="L131" s="271"/>
      <c r="M131" s="272">
        <f t="shared" si="8"/>
        <v>0</v>
      </c>
      <c r="N131" s="278"/>
      <c r="X131" s="238"/>
      <c r="Y131" s="238"/>
      <c r="Z131" s="238"/>
      <c r="AA131" s="239"/>
    </row>
    <row r="132" spans="1:27" s="240" customFormat="1" ht="18.75" customHeight="1">
      <c r="A132" s="265">
        <f t="shared" si="9"/>
        <v>0</v>
      </c>
      <c r="B132" s="266">
        <f t="shared" si="6"/>
        <v>0</v>
      </c>
      <c r="C132" s="267">
        <f>IF(($P$9-SUM($C$9:C131))&gt;0,$AA$9,0)</f>
        <v>0</v>
      </c>
      <c r="D132" s="268">
        <f>IF(($P$10-SUM($D$9:D131))&gt;0,$AA$10,0)</f>
        <v>0</v>
      </c>
      <c r="E132" s="269">
        <f>ROUND(((P$9-SUM(C$9:C131))*G$2/100)/12,0)+ROUND(((P$10-SUM(D$9:D131))*(G$2-P$15)/100)/12,0)</f>
        <v>0</v>
      </c>
      <c r="F132" s="270">
        <f t="shared" si="10"/>
        <v>0</v>
      </c>
      <c r="G132" s="750"/>
      <c r="H132" s="751"/>
      <c r="I132" s="271"/>
      <c r="J132" s="271"/>
      <c r="K132" s="271"/>
      <c r="L132" s="271"/>
      <c r="M132" s="272">
        <f t="shared" si="8"/>
        <v>0</v>
      </c>
      <c r="N132" s="278"/>
      <c r="X132" s="238"/>
      <c r="Y132" s="238"/>
      <c r="Z132" s="238"/>
      <c r="AA132" s="239"/>
    </row>
    <row r="133" spans="1:27" s="240" customFormat="1" ht="18.75" customHeight="1">
      <c r="A133" s="265">
        <f t="shared" si="9"/>
        <v>0</v>
      </c>
      <c r="B133" s="266">
        <f t="shared" si="6"/>
        <v>0</v>
      </c>
      <c r="C133" s="267">
        <f>IF(($P$9-SUM($C$9:C132))&gt;0,$AA$9,0)</f>
        <v>0</v>
      </c>
      <c r="D133" s="268">
        <f>IF(($P$10-SUM($D$9:D132))&gt;0,$AA$10,0)</f>
        <v>0</v>
      </c>
      <c r="E133" s="269">
        <f>ROUND(((P$9-SUM(C$9:C132))*G$2/100)/12,0)+ROUND(((P$10-SUM(D$9:D132))*(G$2-P$15)/100)/12,0)</f>
        <v>0</v>
      </c>
      <c r="F133" s="270">
        <f t="shared" si="10"/>
        <v>0</v>
      </c>
      <c r="G133" s="750"/>
      <c r="H133" s="751"/>
      <c r="I133" s="271"/>
      <c r="J133" s="271"/>
      <c r="K133" s="271"/>
      <c r="L133" s="271"/>
      <c r="M133" s="272">
        <f t="shared" si="8"/>
        <v>0</v>
      </c>
      <c r="N133" s="278"/>
      <c r="X133" s="238"/>
      <c r="Y133" s="238"/>
      <c r="Z133" s="238"/>
      <c r="AA133" s="239"/>
    </row>
    <row r="134" spans="1:27" s="240" customFormat="1" ht="18.75" customHeight="1">
      <c r="A134" s="265">
        <f t="shared" si="9"/>
        <v>0</v>
      </c>
      <c r="B134" s="266">
        <f t="shared" si="6"/>
        <v>0</v>
      </c>
      <c r="C134" s="267">
        <f>IF(($P$9-SUM($C$9:C133))&gt;0,$AA$9,0)</f>
        <v>0</v>
      </c>
      <c r="D134" s="268">
        <f>IF(($P$10-SUM($D$9:D133))&gt;0,$AA$10,0)</f>
        <v>0</v>
      </c>
      <c r="E134" s="269">
        <f>ROUND(((P$9-SUM(C$9:C133))*G$2/100)/12,0)+ROUND(((P$10-SUM(D$9:D133))*(G$2-P$15)/100)/12,0)</f>
        <v>0</v>
      </c>
      <c r="F134" s="270">
        <f t="shared" si="10"/>
        <v>0</v>
      </c>
      <c r="G134" s="750"/>
      <c r="H134" s="751"/>
      <c r="I134" s="271"/>
      <c r="J134" s="271"/>
      <c r="K134" s="271"/>
      <c r="L134" s="271"/>
      <c r="M134" s="272">
        <f t="shared" si="8"/>
        <v>0</v>
      </c>
      <c r="N134" s="278"/>
      <c r="X134" s="238"/>
      <c r="Y134" s="238"/>
      <c r="Z134" s="238"/>
      <c r="AA134" s="239"/>
    </row>
    <row r="135" spans="1:27" s="240" customFormat="1" ht="18.75" customHeight="1">
      <c r="A135" s="265">
        <f t="shared" si="9"/>
        <v>0</v>
      </c>
      <c r="B135" s="266">
        <f t="shared" si="6"/>
        <v>0</v>
      </c>
      <c r="C135" s="267">
        <f>IF(($P$9-SUM($C$9:C134))&gt;0,$AA$9,0)</f>
        <v>0</v>
      </c>
      <c r="D135" s="268">
        <f>IF(($P$10-SUM($D$9:D134))&gt;0,$AA$10,0)</f>
        <v>0</v>
      </c>
      <c r="E135" s="269">
        <f>ROUND(((P$9-SUM(C$9:C134))*G$2/100)/12,0)+ROUND(((P$10-SUM(D$9:D134))*(G$2-P$15)/100)/12,0)</f>
        <v>0</v>
      </c>
      <c r="F135" s="270">
        <f t="shared" si="10"/>
        <v>0</v>
      </c>
      <c r="G135" s="750"/>
      <c r="H135" s="751"/>
      <c r="I135" s="271"/>
      <c r="J135" s="271"/>
      <c r="K135" s="271"/>
      <c r="L135" s="271"/>
      <c r="M135" s="272">
        <f t="shared" si="8"/>
        <v>0</v>
      </c>
      <c r="N135" s="278"/>
      <c r="X135" s="238"/>
      <c r="Y135" s="238"/>
      <c r="Z135" s="238"/>
      <c r="AA135" s="239"/>
    </row>
    <row r="136" spans="1:27" s="240" customFormat="1" ht="18.75" customHeight="1">
      <c r="A136" s="265">
        <f t="shared" si="9"/>
        <v>0</v>
      </c>
      <c r="B136" s="266">
        <f t="shared" si="6"/>
        <v>0</v>
      </c>
      <c r="C136" s="267">
        <f>IF(($P$9-SUM($C$9:C135))&gt;0,$AA$9,0)</f>
        <v>0</v>
      </c>
      <c r="D136" s="268">
        <f>IF(($P$10-SUM($D$9:D135))&gt;0,$AA$10,0)</f>
        <v>0</v>
      </c>
      <c r="E136" s="269">
        <f>ROUND(((P$9-SUM(C$9:C135))*G$2/100)/12,0)+ROUND(((P$10-SUM(D$9:D135))*(G$2-P$15)/100)/12,0)</f>
        <v>0</v>
      </c>
      <c r="F136" s="270">
        <f t="shared" si="10"/>
        <v>0</v>
      </c>
      <c r="G136" s="750"/>
      <c r="H136" s="751"/>
      <c r="I136" s="271"/>
      <c r="J136" s="271"/>
      <c r="K136" s="271"/>
      <c r="L136" s="271"/>
      <c r="M136" s="272">
        <f t="shared" si="8"/>
        <v>0</v>
      </c>
      <c r="N136" s="278"/>
      <c r="X136" s="238"/>
      <c r="Y136" s="238"/>
      <c r="Z136" s="238"/>
      <c r="AA136" s="239"/>
    </row>
    <row r="137" spans="1:27" s="240" customFormat="1" ht="18.75" customHeight="1">
      <c r="A137" s="265">
        <f t="shared" si="9"/>
        <v>0</v>
      </c>
      <c r="B137" s="266">
        <f t="shared" ref="B137:B200" si="11">SUM(C137:D137)</f>
        <v>0</v>
      </c>
      <c r="C137" s="267">
        <f>IF(($P$9-SUM($C$9:C136))&gt;0,$AA$9,0)</f>
        <v>0</v>
      </c>
      <c r="D137" s="268">
        <f>IF(($P$10-SUM($D$9:D136))&gt;0,$AA$10,0)</f>
        <v>0</v>
      </c>
      <c r="E137" s="269">
        <f>ROUND(((P$9-SUM(C$9:C136))*G$2/100)/12,0)+ROUND(((P$10-SUM(D$9:D136))*(G$2-P$15)/100)/12,0)</f>
        <v>0</v>
      </c>
      <c r="F137" s="270">
        <f t="shared" si="10"/>
        <v>0</v>
      </c>
      <c r="G137" s="750"/>
      <c r="H137" s="751"/>
      <c r="I137" s="271"/>
      <c r="J137" s="271"/>
      <c r="K137" s="271"/>
      <c r="L137" s="271"/>
      <c r="M137" s="272">
        <f t="shared" ref="M137:M200" si="12">SUM(I137:L137)</f>
        <v>0</v>
      </c>
      <c r="N137" s="278"/>
      <c r="X137" s="238"/>
      <c r="Y137" s="238"/>
      <c r="Z137" s="238"/>
      <c r="AA137" s="239"/>
    </row>
    <row r="138" spans="1:27" s="240" customFormat="1" ht="18.75" customHeight="1">
      <c r="A138" s="265">
        <f t="shared" ref="A138:A201" si="13">IF(F138&gt;0,A137+1,0)</f>
        <v>0</v>
      </c>
      <c r="B138" s="266">
        <f t="shared" si="11"/>
        <v>0</v>
      </c>
      <c r="C138" s="267">
        <f>IF(($P$9-SUM($C$9:C137))&gt;0,$AA$9,0)</f>
        <v>0</v>
      </c>
      <c r="D138" s="268">
        <f>IF(($P$10-SUM($D$9:D137))&gt;0,$AA$10,0)</f>
        <v>0</v>
      </c>
      <c r="E138" s="269">
        <f>ROUND(((P$9-SUM(C$9:C137))*G$2/100)/12,0)+ROUND(((P$10-SUM(D$9:D137))*(G$2-P$15)/100)/12,0)</f>
        <v>0</v>
      </c>
      <c r="F138" s="270">
        <f t="shared" si="10"/>
        <v>0</v>
      </c>
      <c r="G138" s="280" t="s">
        <v>253</v>
      </c>
      <c r="H138" s="316">
        <f>IF(P$13&gt;1,"未定",SUM(F129:F140))</f>
        <v>0</v>
      </c>
      <c r="I138" s="271"/>
      <c r="J138" s="271"/>
      <c r="K138" s="271"/>
      <c r="L138" s="271"/>
      <c r="M138" s="272">
        <f t="shared" si="12"/>
        <v>0</v>
      </c>
      <c r="N138" s="278"/>
      <c r="X138" s="238"/>
      <c r="Y138" s="238"/>
      <c r="Z138" s="238"/>
      <c r="AA138" s="239"/>
    </row>
    <row r="139" spans="1:27" s="240" customFormat="1" ht="18.75" customHeight="1">
      <c r="A139" s="265">
        <f t="shared" si="13"/>
        <v>0</v>
      </c>
      <c r="B139" s="266">
        <f t="shared" si="11"/>
        <v>0</v>
      </c>
      <c r="C139" s="267">
        <f>IF(($P$9-SUM($C$9:C138))&gt;0,$AA$9,0)</f>
        <v>0</v>
      </c>
      <c r="D139" s="268">
        <f>IF(($P$10-SUM($D$9:D138))&gt;0,$AA$10,0)</f>
        <v>0</v>
      </c>
      <c r="E139" s="269">
        <f>ROUND(((P$9-SUM(C$9:C138))*G$2/100)/12,0)+ROUND(((P$10-SUM(D$9:D138))*(G$2-P$15)/100)/12,0)</f>
        <v>0</v>
      </c>
      <c r="F139" s="270">
        <f t="shared" si="10"/>
        <v>0</v>
      </c>
      <c r="G139" s="282" t="s">
        <v>280</v>
      </c>
      <c r="H139" s="283">
        <f>SUM(B129:B140)</f>
        <v>0</v>
      </c>
      <c r="I139" s="271"/>
      <c r="J139" s="271"/>
      <c r="K139" s="271"/>
      <c r="L139" s="271"/>
      <c r="M139" s="272">
        <f t="shared" si="12"/>
        <v>0</v>
      </c>
      <c r="N139" s="278"/>
      <c r="X139" s="238"/>
      <c r="Y139" s="238"/>
      <c r="Z139" s="238"/>
      <c r="AA139" s="239"/>
    </row>
    <row r="140" spans="1:27" s="240" customFormat="1" ht="18.75" customHeight="1">
      <c r="A140" s="286">
        <f t="shared" si="13"/>
        <v>0</v>
      </c>
      <c r="B140" s="287">
        <f t="shared" si="11"/>
        <v>0</v>
      </c>
      <c r="C140" s="288">
        <f>IF(($P$9-SUM($C$9:C139))&gt;0,$AA$9,0)</f>
        <v>0</v>
      </c>
      <c r="D140" s="289">
        <f>IF(($P$10-SUM($D$9:D139))&gt;0,$AA$10,0)</f>
        <v>0</v>
      </c>
      <c r="E140" s="290">
        <f>ROUND(((P$9-SUM(C$9:C139))*G$2/100)/12,0)+ROUND(((P$10-SUM(D$9:D139))*(G$2-P$15)/100)/12,0)</f>
        <v>0</v>
      </c>
      <c r="F140" s="291">
        <f t="shared" si="10"/>
        <v>0</v>
      </c>
      <c r="G140" s="292" t="s">
        <v>287</v>
      </c>
      <c r="H140" s="293">
        <f>IF(P$13&gt;1,"未定",SUM(E129:E140))</f>
        <v>0</v>
      </c>
      <c r="I140" s="294"/>
      <c r="J140" s="294"/>
      <c r="K140" s="294"/>
      <c r="L140" s="294"/>
      <c r="M140" s="295">
        <f t="shared" si="12"/>
        <v>0</v>
      </c>
      <c r="N140" s="278"/>
      <c r="X140" s="238"/>
      <c r="Y140" s="238"/>
      <c r="Z140" s="238"/>
      <c r="AA140" s="239"/>
    </row>
    <row r="141" spans="1:27" s="240" customFormat="1" ht="18.75" customHeight="1">
      <c r="A141" s="253">
        <f t="shared" si="13"/>
        <v>0</v>
      </c>
      <c r="B141" s="254">
        <f t="shared" si="11"/>
        <v>0</v>
      </c>
      <c r="C141" s="255">
        <f>IF(($P$9-SUM($C$9:C140))&gt;0,$AA$9,0)</f>
        <v>0</v>
      </c>
      <c r="D141" s="256">
        <f>IF(($P$10-SUM($D$9:D140))&gt;0,$AA$10,0)</f>
        <v>0</v>
      </c>
      <c r="E141" s="301">
        <f>ROUND(((P$9-SUM(C$9:C140))*G$2/100)/12,0)+ROUND(((P$10-SUM(D$9:D140))*(G$2-P$15)/100)/12,0)</f>
        <v>0</v>
      </c>
      <c r="F141" s="258">
        <f t="shared" si="10"/>
        <v>0</v>
      </c>
      <c r="G141" s="748" t="s">
        <v>308</v>
      </c>
      <c r="H141" s="749"/>
      <c r="I141" s="259"/>
      <c r="J141" s="259"/>
      <c r="K141" s="259"/>
      <c r="L141" s="259"/>
      <c r="M141" s="261">
        <f t="shared" si="12"/>
        <v>0</v>
      </c>
      <c r="N141" s="278"/>
      <c r="X141" s="238"/>
      <c r="Y141" s="238"/>
      <c r="Z141" s="238"/>
      <c r="AA141" s="239"/>
    </row>
    <row r="142" spans="1:27" s="240" customFormat="1" ht="18.75" customHeight="1">
      <c r="A142" s="265">
        <f t="shared" si="13"/>
        <v>0</v>
      </c>
      <c r="B142" s="266">
        <f t="shared" si="11"/>
        <v>0</v>
      </c>
      <c r="C142" s="267">
        <f>IF(($P$9-SUM($C$9:C141))&gt;0,$AA$9,0)</f>
        <v>0</v>
      </c>
      <c r="D142" s="268">
        <f>IF(($P$10-SUM($D$9:D141))&gt;0,$AA$10,0)</f>
        <v>0</v>
      </c>
      <c r="E142" s="269">
        <f>ROUND(((P$9-SUM(C$9:C141))*G$2/100)/12,0)+ROUND(((P$10-SUM(D$9:D141))*(G$2-P$15)/100)/12,0)</f>
        <v>0</v>
      </c>
      <c r="F142" s="270">
        <f t="shared" si="10"/>
        <v>0</v>
      </c>
      <c r="G142" s="750"/>
      <c r="H142" s="751"/>
      <c r="I142" s="271"/>
      <c r="J142" s="271"/>
      <c r="K142" s="271"/>
      <c r="L142" s="271"/>
      <c r="M142" s="272">
        <f t="shared" si="12"/>
        <v>0</v>
      </c>
      <c r="N142" s="278"/>
      <c r="X142" s="238"/>
      <c r="Y142" s="238"/>
      <c r="Z142" s="238"/>
      <c r="AA142" s="239"/>
    </row>
    <row r="143" spans="1:27" s="240" customFormat="1" ht="18.75" customHeight="1">
      <c r="A143" s="265">
        <f t="shared" si="13"/>
        <v>0</v>
      </c>
      <c r="B143" s="266">
        <f t="shared" si="11"/>
        <v>0</v>
      </c>
      <c r="C143" s="267">
        <f>IF(($P$9-SUM($C$9:C142))&gt;0,$AA$9,0)</f>
        <v>0</v>
      </c>
      <c r="D143" s="268">
        <f>IF(($P$10-SUM($D$9:D142))&gt;0,$AA$10,0)</f>
        <v>0</v>
      </c>
      <c r="E143" s="269">
        <f>ROUND(((P$9-SUM(C$9:C142))*G$2/100)/12,0)+ROUND(((P$10-SUM(D$9:D142))*(G$2-P$15)/100)/12,0)</f>
        <v>0</v>
      </c>
      <c r="F143" s="270">
        <f t="shared" si="10"/>
        <v>0</v>
      </c>
      <c r="G143" s="750"/>
      <c r="H143" s="751"/>
      <c r="I143" s="271"/>
      <c r="J143" s="271"/>
      <c r="K143" s="271"/>
      <c r="L143" s="271"/>
      <c r="M143" s="272">
        <f t="shared" si="12"/>
        <v>0</v>
      </c>
      <c r="N143" s="278"/>
      <c r="X143" s="238"/>
      <c r="Y143" s="238"/>
      <c r="Z143" s="238"/>
      <c r="AA143" s="239"/>
    </row>
    <row r="144" spans="1:27" s="240" customFormat="1" ht="18.75" customHeight="1">
      <c r="A144" s="265">
        <f t="shared" si="13"/>
        <v>0</v>
      </c>
      <c r="B144" s="266">
        <f t="shared" si="11"/>
        <v>0</v>
      </c>
      <c r="C144" s="267">
        <f>IF(($P$9-SUM($C$9:C143))&gt;0,$AA$9,0)</f>
        <v>0</v>
      </c>
      <c r="D144" s="268">
        <f>IF(($P$10-SUM($D$9:D143))&gt;0,$AA$10,0)</f>
        <v>0</v>
      </c>
      <c r="E144" s="269">
        <f>ROUND(((P$9-SUM(C$9:C143))*G$2/100)/12,0)+ROUND(((P$10-SUM(D$9:D143))*(G$2-P$15)/100)/12,0)</f>
        <v>0</v>
      </c>
      <c r="F144" s="270">
        <f t="shared" si="10"/>
        <v>0</v>
      </c>
      <c r="G144" s="750"/>
      <c r="H144" s="751"/>
      <c r="I144" s="271"/>
      <c r="J144" s="271"/>
      <c r="K144" s="271"/>
      <c r="L144" s="271"/>
      <c r="M144" s="272">
        <f t="shared" si="12"/>
        <v>0</v>
      </c>
      <c r="N144" s="278"/>
      <c r="X144" s="238"/>
      <c r="Y144" s="238"/>
      <c r="Z144" s="238"/>
      <c r="AA144" s="239"/>
    </row>
    <row r="145" spans="1:27" s="240" customFormat="1" ht="18.75" customHeight="1">
      <c r="A145" s="265">
        <f t="shared" si="13"/>
        <v>0</v>
      </c>
      <c r="B145" s="266">
        <f t="shared" si="11"/>
        <v>0</v>
      </c>
      <c r="C145" s="267">
        <f>IF(($P$9-SUM($C$9:C144))&gt;0,$AA$9,0)</f>
        <v>0</v>
      </c>
      <c r="D145" s="268">
        <f>IF(($P$10-SUM($D$9:D144))&gt;0,$AA$10,0)</f>
        <v>0</v>
      </c>
      <c r="E145" s="269">
        <f>ROUND(((P$9-SUM(C$9:C144))*G$2/100)/12,0)+ROUND(((P$10-SUM(D$9:D144))*(G$2-P$15)/100)/12,0)</f>
        <v>0</v>
      </c>
      <c r="F145" s="270">
        <f t="shared" si="10"/>
        <v>0</v>
      </c>
      <c r="G145" s="750"/>
      <c r="H145" s="751"/>
      <c r="I145" s="271"/>
      <c r="J145" s="271"/>
      <c r="K145" s="271"/>
      <c r="L145" s="271"/>
      <c r="M145" s="272">
        <f t="shared" si="12"/>
        <v>0</v>
      </c>
      <c r="N145" s="278"/>
      <c r="X145" s="238"/>
      <c r="Y145" s="238"/>
      <c r="Z145" s="238"/>
      <c r="AA145" s="239"/>
    </row>
    <row r="146" spans="1:27" s="240" customFormat="1" ht="18.75" customHeight="1">
      <c r="A146" s="265">
        <f t="shared" si="13"/>
        <v>0</v>
      </c>
      <c r="B146" s="266">
        <f t="shared" si="11"/>
        <v>0</v>
      </c>
      <c r="C146" s="267">
        <f>IF(($P$9-SUM($C$9:C145))&gt;0,$AA$9,0)</f>
        <v>0</v>
      </c>
      <c r="D146" s="268">
        <f>IF(($P$10-SUM($D$9:D145))&gt;0,$AA$10,0)</f>
        <v>0</v>
      </c>
      <c r="E146" s="269">
        <f>ROUND(((P$9-SUM(C$9:C145))*G$2/100)/12,0)+ROUND(((P$10-SUM(D$9:D145))*(G$2-P$15)/100)/12,0)</f>
        <v>0</v>
      </c>
      <c r="F146" s="270">
        <f t="shared" si="10"/>
        <v>0</v>
      </c>
      <c r="G146" s="750"/>
      <c r="H146" s="751"/>
      <c r="I146" s="271"/>
      <c r="J146" s="271"/>
      <c r="K146" s="271"/>
      <c r="L146" s="271"/>
      <c r="M146" s="272">
        <f t="shared" si="12"/>
        <v>0</v>
      </c>
      <c r="N146" s="278"/>
      <c r="X146" s="238"/>
      <c r="Y146" s="238"/>
      <c r="Z146" s="238"/>
      <c r="AA146" s="239"/>
    </row>
    <row r="147" spans="1:27" s="240" customFormat="1" ht="18.75" customHeight="1">
      <c r="A147" s="265">
        <f t="shared" si="13"/>
        <v>0</v>
      </c>
      <c r="B147" s="266">
        <f t="shared" si="11"/>
        <v>0</v>
      </c>
      <c r="C147" s="267">
        <f>IF(($P$9-SUM($C$9:C146))&gt;0,$AA$9,0)</f>
        <v>0</v>
      </c>
      <c r="D147" s="268">
        <f>IF(($P$10-SUM($D$9:D146))&gt;0,$AA$10,0)</f>
        <v>0</v>
      </c>
      <c r="E147" s="269">
        <f>ROUND(((P$9-SUM(C$9:C146))*G$2/100)/12,0)+ROUND(((P$10-SUM(D$9:D146))*(G$2-P$15)/100)/12,0)</f>
        <v>0</v>
      </c>
      <c r="F147" s="270">
        <f t="shared" si="10"/>
        <v>0</v>
      </c>
      <c r="G147" s="750"/>
      <c r="H147" s="751"/>
      <c r="I147" s="271"/>
      <c r="J147" s="271"/>
      <c r="K147" s="271"/>
      <c r="L147" s="271"/>
      <c r="M147" s="272">
        <f t="shared" si="12"/>
        <v>0</v>
      </c>
      <c r="N147" s="278"/>
      <c r="X147" s="238"/>
      <c r="Y147" s="238"/>
      <c r="Z147" s="238"/>
      <c r="AA147" s="239"/>
    </row>
    <row r="148" spans="1:27" s="240" customFormat="1" ht="18.75" customHeight="1">
      <c r="A148" s="265">
        <f t="shared" si="13"/>
        <v>0</v>
      </c>
      <c r="B148" s="266">
        <f t="shared" si="11"/>
        <v>0</v>
      </c>
      <c r="C148" s="267">
        <f>IF(($P$9-SUM($C$9:C147))&gt;0,$AA$9,0)</f>
        <v>0</v>
      </c>
      <c r="D148" s="268">
        <f>IF(($P$10-SUM($D$9:D147))&gt;0,$AA$10,0)</f>
        <v>0</v>
      </c>
      <c r="E148" s="269">
        <f>ROUND(((P$9-SUM(C$9:C147))*G$2/100)/12,0)+ROUND(((P$10-SUM(D$9:D147))*(G$2-P$15)/100)/12,0)</f>
        <v>0</v>
      </c>
      <c r="F148" s="270">
        <f t="shared" si="10"/>
        <v>0</v>
      </c>
      <c r="G148" s="750"/>
      <c r="H148" s="751"/>
      <c r="I148" s="271"/>
      <c r="J148" s="271"/>
      <c r="K148" s="271"/>
      <c r="L148" s="271"/>
      <c r="M148" s="272">
        <f t="shared" si="12"/>
        <v>0</v>
      </c>
      <c r="N148" s="278"/>
      <c r="X148" s="238"/>
      <c r="Y148" s="238"/>
      <c r="Z148" s="238"/>
      <c r="AA148" s="239"/>
    </row>
    <row r="149" spans="1:27" s="240" customFormat="1" ht="18.75" customHeight="1">
      <c r="A149" s="265">
        <f t="shared" si="13"/>
        <v>0</v>
      </c>
      <c r="B149" s="266">
        <f t="shared" si="11"/>
        <v>0</v>
      </c>
      <c r="C149" s="267">
        <f>IF(($P$9-SUM($C$9:C148))&gt;0,$AA$9,0)</f>
        <v>0</v>
      </c>
      <c r="D149" s="268">
        <f>IF(($P$10-SUM($D$9:D148))&gt;0,$AA$10,0)</f>
        <v>0</v>
      </c>
      <c r="E149" s="269">
        <f>ROUND(((P$9-SUM(C$9:C148))*G$2/100)/12,0)+ROUND(((P$10-SUM(D$9:D148))*(G$2-P$15)/100)/12,0)</f>
        <v>0</v>
      </c>
      <c r="F149" s="270">
        <f t="shared" si="10"/>
        <v>0</v>
      </c>
      <c r="G149" s="750"/>
      <c r="H149" s="751"/>
      <c r="I149" s="271"/>
      <c r="J149" s="271"/>
      <c r="K149" s="271"/>
      <c r="L149" s="271"/>
      <c r="M149" s="272">
        <f t="shared" si="12"/>
        <v>0</v>
      </c>
      <c r="N149" s="278"/>
      <c r="X149" s="238"/>
      <c r="Y149" s="238"/>
      <c r="Z149" s="238"/>
      <c r="AA149" s="239"/>
    </row>
    <row r="150" spans="1:27" s="240" customFormat="1" ht="18.75" customHeight="1">
      <c r="A150" s="265">
        <f t="shared" si="13"/>
        <v>0</v>
      </c>
      <c r="B150" s="266">
        <f t="shared" si="11"/>
        <v>0</v>
      </c>
      <c r="C150" s="267">
        <f>IF(($P$9-SUM($C$9:C149))&gt;0,$AA$9,0)</f>
        <v>0</v>
      </c>
      <c r="D150" s="268">
        <f>IF(($P$10-SUM($D$9:D149))&gt;0,$AA$10,0)</f>
        <v>0</v>
      </c>
      <c r="E150" s="269">
        <f>ROUND(((P$9-SUM(C$9:C149))*G$2/100)/12,0)+ROUND(((P$10-SUM(D$9:D149))*(G$2-P$15)/100)/12,0)</f>
        <v>0</v>
      </c>
      <c r="F150" s="270">
        <f t="shared" si="10"/>
        <v>0</v>
      </c>
      <c r="G150" s="280" t="s">
        <v>253</v>
      </c>
      <c r="H150" s="316">
        <f>IF(P$13&gt;1,"未定",SUM(F141:F152))</f>
        <v>0</v>
      </c>
      <c r="I150" s="271"/>
      <c r="J150" s="271"/>
      <c r="K150" s="271"/>
      <c r="L150" s="271"/>
      <c r="M150" s="272">
        <f t="shared" si="12"/>
        <v>0</v>
      </c>
      <c r="N150" s="278"/>
      <c r="X150" s="238"/>
      <c r="Y150" s="238"/>
      <c r="Z150" s="238"/>
      <c r="AA150" s="239"/>
    </row>
    <row r="151" spans="1:27" s="240" customFormat="1" ht="18.75" customHeight="1">
      <c r="A151" s="265">
        <f t="shared" si="13"/>
        <v>0</v>
      </c>
      <c r="B151" s="266">
        <f t="shared" si="11"/>
        <v>0</v>
      </c>
      <c r="C151" s="267">
        <f>IF(($P$9-SUM($C$9:C150))&gt;0,$AA$9,0)</f>
        <v>0</v>
      </c>
      <c r="D151" s="268">
        <f>IF(($P$10-SUM($D$9:D150))&gt;0,$AA$10,0)</f>
        <v>0</v>
      </c>
      <c r="E151" s="269">
        <f>ROUND(((P$9-SUM(C$9:C150))*G$2/100)/12,0)+ROUND(((P$10-SUM(D$9:D150))*(G$2-P$15)/100)/12,0)</f>
        <v>0</v>
      </c>
      <c r="F151" s="270">
        <f t="shared" si="10"/>
        <v>0</v>
      </c>
      <c r="G151" s="282" t="s">
        <v>280</v>
      </c>
      <c r="H151" s="283">
        <f>SUM(B141:B152)</f>
        <v>0</v>
      </c>
      <c r="I151" s="271"/>
      <c r="J151" s="271"/>
      <c r="K151" s="271"/>
      <c r="L151" s="271"/>
      <c r="M151" s="272">
        <f t="shared" si="12"/>
        <v>0</v>
      </c>
      <c r="N151" s="278"/>
      <c r="X151" s="238"/>
      <c r="Y151" s="238"/>
      <c r="Z151" s="238"/>
      <c r="AA151" s="239"/>
    </row>
    <row r="152" spans="1:27" s="240" customFormat="1" ht="18.75" customHeight="1">
      <c r="A152" s="286">
        <f t="shared" si="13"/>
        <v>0</v>
      </c>
      <c r="B152" s="287">
        <f t="shared" si="11"/>
        <v>0</v>
      </c>
      <c r="C152" s="288">
        <f>IF(($P$9-SUM($C$9:C151))&gt;0,$AA$9,0)</f>
        <v>0</v>
      </c>
      <c r="D152" s="289">
        <f>IF(($P$10-SUM($D$9:D151))&gt;0,$AA$10,0)</f>
        <v>0</v>
      </c>
      <c r="E152" s="290">
        <f>ROUND(((P$9-SUM(C$9:C151))*G$2/100)/12,0)+ROUND(((P$10-SUM(D$9:D151))*(G$2-P$15)/100)/12,0)</f>
        <v>0</v>
      </c>
      <c r="F152" s="291">
        <f t="shared" si="10"/>
        <v>0</v>
      </c>
      <c r="G152" s="292" t="s">
        <v>287</v>
      </c>
      <c r="H152" s="293">
        <f>IF(P$13&gt;1,"未定",SUM(E141:E152))</f>
        <v>0</v>
      </c>
      <c r="I152" s="294"/>
      <c r="J152" s="294"/>
      <c r="K152" s="294"/>
      <c r="L152" s="294"/>
      <c r="M152" s="295">
        <f t="shared" si="12"/>
        <v>0</v>
      </c>
      <c r="N152" s="278"/>
      <c r="X152" s="238"/>
      <c r="Y152" s="238"/>
      <c r="Z152" s="238"/>
      <c r="AA152" s="239"/>
    </row>
    <row r="153" spans="1:27" s="240" customFormat="1" ht="18.75" customHeight="1">
      <c r="A153" s="253">
        <f t="shared" si="13"/>
        <v>0</v>
      </c>
      <c r="B153" s="254">
        <f t="shared" si="11"/>
        <v>0</v>
      </c>
      <c r="C153" s="255">
        <f>IF(($P$9-SUM($C$9:C152))&gt;0,$AA$9,0)</f>
        <v>0</v>
      </c>
      <c r="D153" s="256">
        <f>IF(($P$10-SUM($D$9:D152))&gt;0,$AA$10,0)</f>
        <v>0</v>
      </c>
      <c r="E153" s="301">
        <f>ROUND(((P$9-SUM(C$9:C152))*G$2/100)/12,0)+ROUND(((P$10-SUM(D$9:D152))*(G$2-P$15)/100)/12,0)</f>
        <v>0</v>
      </c>
      <c r="F153" s="258">
        <f t="shared" si="10"/>
        <v>0</v>
      </c>
      <c r="G153" s="748" t="s">
        <v>309</v>
      </c>
      <c r="H153" s="749"/>
      <c r="I153" s="259"/>
      <c r="J153" s="259"/>
      <c r="K153" s="259"/>
      <c r="L153" s="259"/>
      <c r="M153" s="261">
        <f t="shared" si="12"/>
        <v>0</v>
      </c>
      <c r="N153" s="278"/>
      <c r="X153" s="238"/>
      <c r="Y153" s="238"/>
      <c r="Z153" s="238"/>
      <c r="AA153" s="239"/>
    </row>
    <row r="154" spans="1:27" s="240" customFormat="1" ht="18.75" customHeight="1">
      <c r="A154" s="265">
        <f t="shared" si="13"/>
        <v>0</v>
      </c>
      <c r="B154" s="266">
        <f t="shared" si="11"/>
        <v>0</v>
      </c>
      <c r="C154" s="267">
        <f>IF(($P$9-SUM($C$9:C153))&gt;0,$AA$9,0)</f>
        <v>0</v>
      </c>
      <c r="D154" s="268">
        <f>IF(($P$10-SUM($D$9:D153))&gt;0,$AA$10,0)</f>
        <v>0</v>
      </c>
      <c r="E154" s="269">
        <f>ROUND(((P$9-SUM(C$9:C153))*G$2/100)/12,0)+ROUND(((P$10-SUM(D$9:D153))*(G$2-P$15)/100)/12,0)</f>
        <v>0</v>
      </c>
      <c r="F154" s="270">
        <f t="shared" si="10"/>
        <v>0</v>
      </c>
      <c r="G154" s="750"/>
      <c r="H154" s="751"/>
      <c r="I154" s="271"/>
      <c r="J154" s="271"/>
      <c r="K154" s="271"/>
      <c r="L154" s="271"/>
      <c r="M154" s="272">
        <f t="shared" si="12"/>
        <v>0</v>
      </c>
      <c r="N154" s="278"/>
      <c r="X154" s="238"/>
      <c r="Y154" s="238"/>
      <c r="Z154" s="238"/>
      <c r="AA154" s="239"/>
    </row>
    <row r="155" spans="1:27" s="240" customFormat="1" ht="18.75" customHeight="1">
      <c r="A155" s="265">
        <f t="shared" si="13"/>
        <v>0</v>
      </c>
      <c r="B155" s="266">
        <f t="shared" si="11"/>
        <v>0</v>
      </c>
      <c r="C155" s="267">
        <f>IF(($P$9-SUM($C$9:C154))&gt;0,$AA$9,0)</f>
        <v>0</v>
      </c>
      <c r="D155" s="268">
        <f>IF(($P$10-SUM($D$9:D154))&gt;0,$AA$10,0)</f>
        <v>0</v>
      </c>
      <c r="E155" s="269">
        <f>ROUND(((P$9-SUM(C$9:C154))*G$2/100)/12,0)+ROUND(((P$10-SUM(D$9:D154))*(G$2-P$15)/100)/12,0)</f>
        <v>0</v>
      </c>
      <c r="F155" s="270">
        <f t="shared" si="10"/>
        <v>0</v>
      </c>
      <c r="G155" s="750"/>
      <c r="H155" s="751"/>
      <c r="I155" s="271"/>
      <c r="J155" s="271"/>
      <c r="K155" s="271"/>
      <c r="L155" s="271"/>
      <c r="M155" s="272">
        <f t="shared" si="12"/>
        <v>0</v>
      </c>
      <c r="N155" s="278"/>
      <c r="X155" s="238"/>
      <c r="Y155" s="238"/>
      <c r="Z155" s="238"/>
      <c r="AA155" s="239"/>
    </row>
    <row r="156" spans="1:27" s="240" customFormat="1" ht="18.75" customHeight="1">
      <c r="A156" s="265">
        <f t="shared" si="13"/>
        <v>0</v>
      </c>
      <c r="B156" s="266">
        <f t="shared" si="11"/>
        <v>0</v>
      </c>
      <c r="C156" s="267">
        <f>IF(($P$9-SUM($C$9:C155))&gt;0,$AA$9,0)</f>
        <v>0</v>
      </c>
      <c r="D156" s="268">
        <f>IF(($P$10-SUM($D$9:D155))&gt;0,$AA$10,0)</f>
        <v>0</v>
      </c>
      <c r="E156" s="269">
        <f>ROUND(((P$9-SUM(C$9:C155))*G$2/100)/12,0)+ROUND(((P$10-SUM(D$9:D155))*(G$2-P$15)/100)/12,0)</f>
        <v>0</v>
      </c>
      <c r="F156" s="270">
        <f t="shared" si="10"/>
        <v>0</v>
      </c>
      <c r="G156" s="750"/>
      <c r="H156" s="751"/>
      <c r="I156" s="271"/>
      <c r="J156" s="271"/>
      <c r="K156" s="271"/>
      <c r="L156" s="271"/>
      <c r="M156" s="272">
        <f t="shared" si="12"/>
        <v>0</v>
      </c>
      <c r="N156" s="278"/>
      <c r="X156" s="238"/>
      <c r="Y156" s="238"/>
      <c r="Z156" s="238"/>
      <c r="AA156" s="239"/>
    </row>
    <row r="157" spans="1:27" s="240" customFormat="1" ht="18.75" customHeight="1">
      <c r="A157" s="265">
        <f t="shared" si="13"/>
        <v>0</v>
      </c>
      <c r="B157" s="266">
        <f t="shared" si="11"/>
        <v>0</v>
      </c>
      <c r="C157" s="267">
        <f>IF(($P$9-SUM($C$9:C156))&gt;0,$AA$9,0)</f>
        <v>0</v>
      </c>
      <c r="D157" s="268">
        <f>IF(($P$10-SUM($D$9:D156))&gt;0,$AA$10,0)</f>
        <v>0</v>
      </c>
      <c r="E157" s="269">
        <f>ROUND(((P$9-SUM(C$9:C156))*G$2/100)/12,0)+ROUND(((P$10-SUM(D$9:D156))*(G$2-P$15)/100)/12,0)</f>
        <v>0</v>
      </c>
      <c r="F157" s="270">
        <f t="shared" si="10"/>
        <v>0</v>
      </c>
      <c r="G157" s="750"/>
      <c r="H157" s="751"/>
      <c r="I157" s="271"/>
      <c r="J157" s="271"/>
      <c r="K157" s="271"/>
      <c r="L157" s="271"/>
      <c r="M157" s="272">
        <f t="shared" si="12"/>
        <v>0</v>
      </c>
      <c r="N157" s="278"/>
      <c r="X157" s="238"/>
      <c r="Y157" s="238"/>
      <c r="Z157" s="238"/>
      <c r="AA157" s="239"/>
    </row>
    <row r="158" spans="1:27" s="240" customFormat="1" ht="18.75" customHeight="1">
      <c r="A158" s="265">
        <f t="shared" si="13"/>
        <v>0</v>
      </c>
      <c r="B158" s="266">
        <f t="shared" si="11"/>
        <v>0</v>
      </c>
      <c r="C158" s="267">
        <f>IF(($P$9-SUM($C$9:C157))&gt;0,$AA$9,0)</f>
        <v>0</v>
      </c>
      <c r="D158" s="268">
        <f>IF(($P$10-SUM($D$9:D157))&gt;0,$AA$10,0)</f>
        <v>0</v>
      </c>
      <c r="E158" s="269">
        <f>ROUND(((P$9-SUM(C$9:C157))*G$2/100)/12,0)+ROUND(((P$10-SUM(D$9:D157))*(G$2-P$15)/100)/12,0)</f>
        <v>0</v>
      </c>
      <c r="F158" s="270">
        <f t="shared" si="10"/>
        <v>0</v>
      </c>
      <c r="G158" s="750"/>
      <c r="H158" s="751"/>
      <c r="I158" s="271"/>
      <c r="J158" s="271"/>
      <c r="K158" s="271"/>
      <c r="L158" s="271"/>
      <c r="M158" s="272">
        <f t="shared" si="12"/>
        <v>0</v>
      </c>
      <c r="N158" s="278"/>
      <c r="X158" s="238"/>
      <c r="Y158" s="238"/>
      <c r="Z158" s="238"/>
      <c r="AA158" s="239"/>
    </row>
    <row r="159" spans="1:27" s="240" customFormat="1" ht="18.75" customHeight="1">
      <c r="A159" s="265">
        <f t="shared" si="13"/>
        <v>0</v>
      </c>
      <c r="B159" s="266">
        <f t="shared" si="11"/>
        <v>0</v>
      </c>
      <c r="C159" s="267">
        <f>IF(($P$9-SUM($C$9:C158))&gt;0,$AA$9,0)</f>
        <v>0</v>
      </c>
      <c r="D159" s="268">
        <f>IF(($P$10-SUM($D$9:D158))&gt;0,$AA$10,0)</f>
        <v>0</v>
      </c>
      <c r="E159" s="269">
        <f>ROUND(((P$9-SUM(C$9:C158))*G$2/100)/12,0)+ROUND(((P$10-SUM(D$9:D158))*(G$2-P$15)/100)/12,0)</f>
        <v>0</v>
      </c>
      <c r="F159" s="270">
        <f t="shared" si="10"/>
        <v>0</v>
      </c>
      <c r="G159" s="750"/>
      <c r="H159" s="751"/>
      <c r="I159" s="271"/>
      <c r="J159" s="271"/>
      <c r="K159" s="271"/>
      <c r="L159" s="271"/>
      <c r="M159" s="272">
        <f t="shared" si="12"/>
        <v>0</v>
      </c>
      <c r="N159" s="278"/>
      <c r="X159" s="238"/>
      <c r="Y159" s="238"/>
      <c r="Z159" s="238"/>
      <c r="AA159" s="239"/>
    </row>
    <row r="160" spans="1:27" s="240" customFormat="1" ht="18.75" customHeight="1">
      <c r="A160" s="265">
        <f t="shared" si="13"/>
        <v>0</v>
      </c>
      <c r="B160" s="266">
        <f t="shared" si="11"/>
        <v>0</v>
      </c>
      <c r="C160" s="267">
        <f>IF(($P$9-SUM($C$9:C159))&gt;0,$AA$9,0)</f>
        <v>0</v>
      </c>
      <c r="D160" s="268">
        <f>IF(($P$10-SUM($D$9:D159))&gt;0,$AA$10,0)</f>
        <v>0</v>
      </c>
      <c r="E160" s="269">
        <f>ROUND(((P$9-SUM(C$9:C159))*G$2/100)/12,0)+ROUND(((P$10-SUM(D$9:D159))*(G$2-P$15)/100)/12,0)</f>
        <v>0</v>
      </c>
      <c r="F160" s="270">
        <f t="shared" si="10"/>
        <v>0</v>
      </c>
      <c r="G160" s="750"/>
      <c r="H160" s="751"/>
      <c r="I160" s="271"/>
      <c r="J160" s="271"/>
      <c r="K160" s="271"/>
      <c r="L160" s="271"/>
      <c r="M160" s="272">
        <f t="shared" si="12"/>
        <v>0</v>
      </c>
      <c r="N160" s="278"/>
      <c r="X160" s="238"/>
      <c r="Y160" s="238"/>
      <c r="Z160" s="238"/>
      <c r="AA160" s="239"/>
    </row>
    <row r="161" spans="1:27" s="240" customFormat="1" ht="18.75" customHeight="1">
      <c r="A161" s="265">
        <f t="shared" si="13"/>
        <v>0</v>
      </c>
      <c r="B161" s="266">
        <f t="shared" si="11"/>
        <v>0</v>
      </c>
      <c r="C161" s="267">
        <f>IF(($P$9-SUM($C$9:C160))&gt;0,$AA$9,0)</f>
        <v>0</v>
      </c>
      <c r="D161" s="268">
        <f>IF(($P$10-SUM($D$9:D160))&gt;0,$AA$10,0)</f>
        <v>0</v>
      </c>
      <c r="E161" s="269">
        <f>ROUND(((P$9-SUM(C$9:C160))*G$2/100)/12,0)+ROUND(((P$10-SUM(D$9:D160))*(G$2-P$15)/100)/12,0)</f>
        <v>0</v>
      </c>
      <c r="F161" s="270">
        <f t="shared" si="10"/>
        <v>0</v>
      </c>
      <c r="G161" s="750"/>
      <c r="H161" s="751"/>
      <c r="I161" s="271"/>
      <c r="J161" s="271"/>
      <c r="K161" s="271"/>
      <c r="L161" s="271"/>
      <c r="M161" s="272">
        <f t="shared" si="12"/>
        <v>0</v>
      </c>
      <c r="N161" s="278"/>
      <c r="X161" s="238"/>
      <c r="Y161" s="238"/>
      <c r="Z161" s="238"/>
      <c r="AA161" s="239"/>
    </row>
    <row r="162" spans="1:27" s="240" customFormat="1" ht="18.75" customHeight="1">
      <c r="A162" s="265">
        <f t="shared" si="13"/>
        <v>0</v>
      </c>
      <c r="B162" s="266">
        <f t="shared" si="11"/>
        <v>0</v>
      </c>
      <c r="C162" s="267">
        <f>IF(($P$9-SUM($C$9:C161))&gt;0,$AA$9,0)</f>
        <v>0</v>
      </c>
      <c r="D162" s="268">
        <f>IF(($P$10-SUM($D$9:D161))&gt;0,$AA$10,0)</f>
        <v>0</v>
      </c>
      <c r="E162" s="269">
        <f>ROUND(((P$9-SUM(C$9:C161))*G$2/100)/12,0)+ROUND(((P$10-SUM(D$9:D161))*(G$2-P$15)/100)/12,0)</f>
        <v>0</v>
      </c>
      <c r="F162" s="270">
        <f t="shared" si="10"/>
        <v>0</v>
      </c>
      <c r="G162" s="280" t="s">
        <v>253</v>
      </c>
      <c r="H162" s="316">
        <f>IF(P$13&gt;1,"未定",SUM(F153:F164))</f>
        <v>0</v>
      </c>
      <c r="I162" s="271"/>
      <c r="J162" s="271"/>
      <c r="K162" s="271"/>
      <c r="L162" s="271"/>
      <c r="M162" s="272">
        <f t="shared" si="12"/>
        <v>0</v>
      </c>
      <c r="N162" s="278"/>
      <c r="X162" s="238"/>
      <c r="Y162" s="238"/>
      <c r="Z162" s="238"/>
      <c r="AA162" s="239"/>
    </row>
    <row r="163" spans="1:27" s="240" customFormat="1" ht="18.75" customHeight="1">
      <c r="A163" s="265">
        <f t="shared" si="13"/>
        <v>0</v>
      </c>
      <c r="B163" s="266">
        <f t="shared" si="11"/>
        <v>0</v>
      </c>
      <c r="C163" s="267">
        <f>IF(($P$9-SUM($C$9:C162))&gt;0,$AA$9,0)</f>
        <v>0</v>
      </c>
      <c r="D163" s="268">
        <f>IF(($P$10-SUM($D$9:D162))&gt;0,$AA$10,0)</f>
        <v>0</v>
      </c>
      <c r="E163" s="269">
        <f>ROUND(((P$9-SUM(C$9:C162))*G$2/100)/12,0)+ROUND(((P$10-SUM(D$9:D162))*(G$2-P$15)/100)/12,0)</f>
        <v>0</v>
      </c>
      <c r="F163" s="270">
        <f t="shared" si="10"/>
        <v>0</v>
      </c>
      <c r="G163" s="282" t="s">
        <v>280</v>
      </c>
      <c r="H163" s="283">
        <f>SUM(B153:B164)</f>
        <v>0</v>
      </c>
      <c r="I163" s="271"/>
      <c r="J163" s="271"/>
      <c r="K163" s="271"/>
      <c r="L163" s="271"/>
      <c r="M163" s="272">
        <f t="shared" si="12"/>
        <v>0</v>
      </c>
      <c r="N163" s="278"/>
      <c r="X163" s="238"/>
      <c r="Y163" s="238"/>
      <c r="Z163" s="238"/>
      <c r="AA163" s="239"/>
    </row>
    <row r="164" spans="1:27" s="240" customFormat="1" ht="18.75" customHeight="1">
      <c r="A164" s="286">
        <f t="shared" si="13"/>
        <v>0</v>
      </c>
      <c r="B164" s="287">
        <f t="shared" si="11"/>
        <v>0</v>
      </c>
      <c r="C164" s="288">
        <f>IF(($P$9-SUM($C$9:C163))&gt;0,$AA$9,0)</f>
        <v>0</v>
      </c>
      <c r="D164" s="289">
        <f>IF(($P$10-SUM($D$9:D163))&gt;0,$AA$10,0)</f>
        <v>0</v>
      </c>
      <c r="E164" s="290">
        <f>ROUND(((P$9-SUM(C$9:C163))*G$2/100)/12,0)+ROUND(((P$10-SUM(D$9:D163))*(G$2-P$15)/100)/12,0)</f>
        <v>0</v>
      </c>
      <c r="F164" s="291">
        <f t="shared" si="10"/>
        <v>0</v>
      </c>
      <c r="G164" s="292" t="s">
        <v>287</v>
      </c>
      <c r="H164" s="293">
        <f>IF(P$13&gt;1,"未定",SUM(E153:E164))</f>
        <v>0</v>
      </c>
      <c r="I164" s="294"/>
      <c r="J164" s="294"/>
      <c r="K164" s="294"/>
      <c r="L164" s="294"/>
      <c r="M164" s="295">
        <f t="shared" si="12"/>
        <v>0</v>
      </c>
      <c r="N164" s="278"/>
      <c r="X164" s="238"/>
      <c r="Y164" s="238"/>
      <c r="Z164" s="238"/>
      <c r="AA164" s="239"/>
    </row>
    <row r="165" spans="1:27" s="240" customFormat="1" ht="18.75" customHeight="1">
      <c r="A165" s="253">
        <f t="shared" si="13"/>
        <v>0</v>
      </c>
      <c r="B165" s="254">
        <f t="shared" si="11"/>
        <v>0</v>
      </c>
      <c r="C165" s="255">
        <f>IF(($P$9-SUM($C$9:C164))&gt;0,$AA$9,0)</f>
        <v>0</v>
      </c>
      <c r="D165" s="256">
        <f>IF(($P$10-SUM($D$9:D164))&gt;0,$AA$10,0)</f>
        <v>0</v>
      </c>
      <c r="E165" s="301">
        <f>ROUND(((P$9-SUM(C$9:C164))*G$2/100)/12,0)+ROUND(((P$10-SUM(D$9:D164))*(G$2-P$15)/100)/12,0)</f>
        <v>0</v>
      </c>
      <c r="F165" s="258">
        <f t="shared" si="10"/>
        <v>0</v>
      </c>
      <c r="G165" s="748" t="s">
        <v>310</v>
      </c>
      <c r="H165" s="749"/>
      <c r="I165" s="259"/>
      <c r="J165" s="259"/>
      <c r="K165" s="259"/>
      <c r="L165" s="259"/>
      <c r="M165" s="261">
        <f t="shared" si="12"/>
        <v>0</v>
      </c>
      <c r="N165" s="278"/>
      <c r="X165" s="238"/>
      <c r="Y165" s="238"/>
      <c r="Z165" s="238"/>
      <c r="AA165" s="239"/>
    </row>
    <row r="166" spans="1:27" s="240" customFormat="1" ht="18.75" customHeight="1">
      <c r="A166" s="265">
        <f t="shared" si="13"/>
        <v>0</v>
      </c>
      <c r="B166" s="266">
        <f t="shared" si="11"/>
        <v>0</v>
      </c>
      <c r="C166" s="267">
        <f>IF(($P$9-SUM($C$9:C165))&gt;0,$AA$9,0)</f>
        <v>0</v>
      </c>
      <c r="D166" s="268">
        <f>IF(($P$10-SUM($D$9:D165))&gt;0,$AA$10,0)</f>
        <v>0</v>
      </c>
      <c r="E166" s="269">
        <f>ROUND(((P$9-SUM(C$9:C165))*G$2/100)/12,0)+ROUND(((P$10-SUM(D$9:D165))*(G$2-P$15)/100)/12,0)</f>
        <v>0</v>
      </c>
      <c r="F166" s="270">
        <f t="shared" si="10"/>
        <v>0</v>
      </c>
      <c r="G166" s="750"/>
      <c r="H166" s="751"/>
      <c r="I166" s="271"/>
      <c r="J166" s="271"/>
      <c r="K166" s="271"/>
      <c r="L166" s="271"/>
      <c r="M166" s="272">
        <f t="shared" si="12"/>
        <v>0</v>
      </c>
      <c r="N166" s="278"/>
      <c r="X166" s="238"/>
      <c r="Y166" s="238"/>
      <c r="Z166" s="238"/>
      <c r="AA166" s="239"/>
    </row>
    <row r="167" spans="1:27" s="240" customFormat="1" ht="18.75" customHeight="1">
      <c r="A167" s="265">
        <f t="shared" si="13"/>
        <v>0</v>
      </c>
      <c r="B167" s="266">
        <f t="shared" si="11"/>
        <v>0</v>
      </c>
      <c r="C167" s="267">
        <f>IF(($P$9-SUM($C$9:C166))&gt;0,$AA$9,0)</f>
        <v>0</v>
      </c>
      <c r="D167" s="268">
        <f>IF(($P$10-SUM($D$9:D166))&gt;0,$AA$10,0)</f>
        <v>0</v>
      </c>
      <c r="E167" s="269">
        <f>ROUND(((P$9-SUM(C$9:C166))*G$2/100)/12,0)+ROUND(((P$10-SUM(D$9:D166))*(G$2-P$15)/100)/12,0)</f>
        <v>0</v>
      </c>
      <c r="F167" s="270">
        <f t="shared" si="10"/>
        <v>0</v>
      </c>
      <c r="G167" s="750"/>
      <c r="H167" s="751"/>
      <c r="I167" s="271"/>
      <c r="J167" s="271"/>
      <c r="K167" s="271"/>
      <c r="L167" s="271"/>
      <c r="M167" s="272">
        <f t="shared" si="12"/>
        <v>0</v>
      </c>
      <c r="N167" s="278"/>
      <c r="X167" s="238"/>
      <c r="Y167" s="238"/>
      <c r="Z167" s="238"/>
      <c r="AA167" s="239"/>
    </row>
    <row r="168" spans="1:27" s="240" customFormat="1" ht="18.75" customHeight="1">
      <c r="A168" s="265">
        <f t="shared" si="13"/>
        <v>0</v>
      </c>
      <c r="B168" s="266">
        <f t="shared" si="11"/>
        <v>0</v>
      </c>
      <c r="C168" s="267">
        <f>IF(($P$9-SUM($C$9:C167))&gt;0,$AA$9,0)</f>
        <v>0</v>
      </c>
      <c r="D168" s="268">
        <f>IF(($P$10-SUM($D$9:D167))&gt;0,$AA$10,0)</f>
        <v>0</v>
      </c>
      <c r="E168" s="269">
        <f>ROUND(((P$9-SUM(C$9:C167))*G$2/100)/12,0)+ROUND(((P$10-SUM(D$9:D167))*(G$2-P$15)/100)/12,0)</f>
        <v>0</v>
      </c>
      <c r="F168" s="270">
        <f t="shared" si="10"/>
        <v>0</v>
      </c>
      <c r="G168" s="750"/>
      <c r="H168" s="751"/>
      <c r="I168" s="271"/>
      <c r="J168" s="271"/>
      <c r="K168" s="271"/>
      <c r="L168" s="271"/>
      <c r="M168" s="272">
        <f t="shared" si="12"/>
        <v>0</v>
      </c>
      <c r="N168" s="278"/>
      <c r="X168" s="238"/>
      <c r="Y168" s="238"/>
      <c r="Z168" s="238"/>
      <c r="AA168" s="239"/>
    </row>
    <row r="169" spans="1:27" s="240" customFormat="1" ht="18.75" customHeight="1">
      <c r="A169" s="265">
        <f t="shared" si="13"/>
        <v>0</v>
      </c>
      <c r="B169" s="266">
        <f t="shared" si="11"/>
        <v>0</v>
      </c>
      <c r="C169" s="267">
        <f>IF(($P$9-SUM($C$9:C168))&gt;0,$AA$9,0)</f>
        <v>0</v>
      </c>
      <c r="D169" s="268">
        <f>IF(($P$10-SUM($D$9:D168))&gt;0,$AA$10,0)</f>
        <v>0</v>
      </c>
      <c r="E169" s="269">
        <f>ROUND(((P$9-SUM(C$9:C168))*G$2/100)/12,0)+ROUND(((P$10-SUM(D$9:D168))*(G$2-P$15)/100)/12,0)</f>
        <v>0</v>
      </c>
      <c r="F169" s="270">
        <f t="shared" si="10"/>
        <v>0</v>
      </c>
      <c r="G169" s="750"/>
      <c r="H169" s="751"/>
      <c r="I169" s="271"/>
      <c r="J169" s="271"/>
      <c r="K169" s="271"/>
      <c r="L169" s="271"/>
      <c r="M169" s="272">
        <f t="shared" si="12"/>
        <v>0</v>
      </c>
      <c r="N169" s="278"/>
      <c r="X169" s="238"/>
      <c r="Y169" s="238"/>
      <c r="Z169" s="238"/>
      <c r="AA169" s="239"/>
    </row>
    <row r="170" spans="1:27" s="240" customFormat="1" ht="18.75" customHeight="1">
      <c r="A170" s="265">
        <f t="shared" si="13"/>
        <v>0</v>
      </c>
      <c r="B170" s="266">
        <f t="shared" si="11"/>
        <v>0</v>
      </c>
      <c r="C170" s="267">
        <f>IF(($P$9-SUM($C$9:C169))&gt;0,$AA$9,0)</f>
        <v>0</v>
      </c>
      <c r="D170" s="268">
        <f>IF(($P$10-SUM($D$9:D169))&gt;0,$AA$10,0)</f>
        <v>0</v>
      </c>
      <c r="E170" s="269">
        <f>ROUND(((P$9-SUM(C$9:C169))*G$2/100)/12,0)+ROUND(((P$10-SUM(D$9:D169))*(G$2-P$15)/100)/12,0)</f>
        <v>0</v>
      </c>
      <c r="F170" s="270">
        <f t="shared" si="10"/>
        <v>0</v>
      </c>
      <c r="G170" s="750"/>
      <c r="H170" s="751"/>
      <c r="I170" s="271"/>
      <c r="J170" s="271"/>
      <c r="K170" s="271"/>
      <c r="L170" s="271"/>
      <c r="M170" s="272">
        <f t="shared" si="12"/>
        <v>0</v>
      </c>
      <c r="N170" s="278"/>
      <c r="X170" s="238"/>
      <c r="Y170" s="238"/>
      <c r="Z170" s="238"/>
      <c r="AA170" s="239"/>
    </row>
    <row r="171" spans="1:27" s="240" customFormat="1" ht="18.75" customHeight="1">
      <c r="A171" s="265">
        <f t="shared" si="13"/>
        <v>0</v>
      </c>
      <c r="B171" s="266">
        <f t="shared" si="11"/>
        <v>0</v>
      </c>
      <c r="C171" s="267">
        <f>IF(($P$9-SUM($C$9:C170))&gt;0,$AA$9,0)</f>
        <v>0</v>
      </c>
      <c r="D171" s="268">
        <f>IF(($P$10-SUM($D$9:D170))&gt;0,$AA$10,0)</f>
        <v>0</v>
      </c>
      <c r="E171" s="269">
        <f>ROUND(((P$9-SUM(C$9:C170))*G$2/100)/12,0)+ROUND(((P$10-SUM(D$9:D170))*(G$2-P$15)/100)/12,0)</f>
        <v>0</v>
      </c>
      <c r="F171" s="270">
        <f t="shared" si="10"/>
        <v>0</v>
      </c>
      <c r="G171" s="750"/>
      <c r="H171" s="751"/>
      <c r="I171" s="271"/>
      <c r="J171" s="271"/>
      <c r="K171" s="271"/>
      <c r="L171" s="271"/>
      <c r="M171" s="272">
        <f t="shared" si="12"/>
        <v>0</v>
      </c>
      <c r="N171" s="278"/>
      <c r="X171" s="238"/>
      <c r="Y171" s="238"/>
      <c r="Z171" s="238"/>
      <c r="AA171" s="239"/>
    </row>
    <row r="172" spans="1:27" s="240" customFormat="1" ht="18.75" customHeight="1">
      <c r="A172" s="265">
        <f t="shared" si="13"/>
        <v>0</v>
      </c>
      <c r="B172" s="266">
        <f t="shared" si="11"/>
        <v>0</v>
      </c>
      <c r="C172" s="267">
        <f>IF(($P$9-SUM($C$9:C171))&gt;0,$AA$9,0)</f>
        <v>0</v>
      </c>
      <c r="D172" s="268">
        <f>IF(($P$10-SUM($D$9:D171))&gt;0,$AA$10,0)</f>
        <v>0</v>
      </c>
      <c r="E172" s="269">
        <f>ROUND(((P$9-SUM(C$9:C171))*G$2/100)/12,0)+ROUND(((P$10-SUM(D$9:D171))*(G$2-P$15)/100)/12,0)</f>
        <v>0</v>
      </c>
      <c r="F172" s="270">
        <f t="shared" si="10"/>
        <v>0</v>
      </c>
      <c r="G172" s="750"/>
      <c r="H172" s="751"/>
      <c r="I172" s="271"/>
      <c r="J172" s="271"/>
      <c r="K172" s="271"/>
      <c r="L172" s="271"/>
      <c r="M172" s="272">
        <f t="shared" si="12"/>
        <v>0</v>
      </c>
      <c r="N172" s="278"/>
      <c r="X172" s="238"/>
      <c r="Y172" s="238"/>
      <c r="Z172" s="238"/>
      <c r="AA172" s="239"/>
    </row>
    <row r="173" spans="1:27" s="240" customFormat="1" ht="18.75" customHeight="1">
      <c r="A173" s="265">
        <f t="shared" si="13"/>
        <v>0</v>
      </c>
      <c r="B173" s="266">
        <f t="shared" si="11"/>
        <v>0</v>
      </c>
      <c r="C173" s="267">
        <f>IF(($P$9-SUM($C$9:C172))&gt;0,$AA$9,0)</f>
        <v>0</v>
      </c>
      <c r="D173" s="268">
        <f>IF(($P$10-SUM($D$9:D172))&gt;0,$AA$10,0)</f>
        <v>0</v>
      </c>
      <c r="E173" s="269">
        <f>ROUND(((P$9-SUM(C$9:C172))*G$2/100)/12,0)+ROUND(((P$10-SUM(D$9:D172))*(G$2-P$15)/100)/12,0)</f>
        <v>0</v>
      </c>
      <c r="F173" s="270">
        <f t="shared" si="10"/>
        <v>0</v>
      </c>
      <c r="G173" s="750"/>
      <c r="H173" s="751"/>
      <c r="I173" s="271"/>
      <c r="J173" s="271"/>
      <c r="K173" s="271"/>
      <c r="L173" s="271"/>
      <c r="M173" s="272">
        <f t="shared" si="12"/>
        <v>0</v>
      </c>
      <c r="N173" s="278"/>
      <c r="X173" s="238"/>
      <c r="Y173" s="238"/>
      <c r="Z173" s="238"/>
      <c r="AA173" s="239"/>
    </row>
    <row r="174" spans="1:27" s="240" customFormat="1" ht="18.75" customHeight="1">
      <c r="A174" s="265">
        <f t="shared" si="13"/>
        <v>0</v>
      </c>
      <c r="B174" s="266">
        <f t="shared" si="11"/>
        <v>0</v>
      </c>
      <c r="C174" s="267">
        <f>IF(($P$9-SUM($C$9:C173))&gt;0,$AA$9,0)</f>
        <v>0</v>
      </c>
      <c r="D174" s="268">
        <f>IF(($P$10-SUM($D$9:D173))&gt;0,$AA$10,0)</f>
        <v>0</v>
      </c>
      <c r="E174" s="269">
        <f>ROUND(((P$9-SUM(C$9:C173))*G$2/100)/12,0)+ROUND(((P$10-SUM(D$9:D173))*(G$2-P$15)/100)/12,0)</f>
        <v>0</v>
      </c>
      <c r="F174" s="270">
        <f t="shared" si="10"/>
        <v>0</v>
      </c>
      <c r="G174" s="280" t="s">
        <v>253</v>
      </c>
      <c r="H174" s="316">
        <f>IF(P$13&gt;1,"未定",SUM(F165:F176))</f>
        <v>0</v>
      </c>
      <c r="I174" s="271"/>
      <c r="J174" s="271"/>
      <c r="K174" s="271"/>
      <c r="L174" s="271"/>
      <c r="M174" s="272">
        <f t="shared" si="12"/>
        <v>0</v>
      </c>
      <c r="N174" s="278"/>
      <c r="X174" s="238"/>
      <c r="Y174" s="238"/>
      <c r="Z174" s="238"/>
      <c r="AA174" s="239"/>
    </row>
    <row r="175" spans="1:27" s="240" customFormat="1" ht="18.75" customHeight="1">
      <c r="A175" s="265">
        <f t="shared" si="13"/>
        <v>0</v>
      </c>
      <c r="B175" s="266">
        <f t="shared" si="11"/>
        <v>0</v>
      </c>
      <c r="C175" s="267">
        <f>IF(($P$9-SUM($C$9:C174))&gt;0,$AA$9,0)</f>
        <v>0</v>
      </c>
      <c r="D175" s="268">
        <f>IF(($P$10-SUM($D$9:D174))&gt;0,$AA$10,0)</f>
        <v>0</v>
      </c>
      <c r="E175" s="269">
        <f>ROUND(((P$9-SUM(C$9:C174))*G$2/100)/12,0)+ROUND(((P$10-SUM(D$9:D174))*(G$2-P$15)/100)/12,0)</f>
        <v>0</v>
      </c>
      <c r="F175" s="270">
        <f t="shared" si="10"/>
        <v>0</v>
      </c>
      <c r="G175" s="282" t="s">
        <v>280</v>
      </c>
      <c r="H175" s="283">
        <f>SUM(B165:B176)</f>
        <v>0</v>
      </c>
      <c r="I175" s="271"/>
      <c r="J175" s="271"/>
      <c r="K175" s="271"/>
      <c r="L175" s="271"/>
      <c r="M175" s="272">
        <f t="shared" si="12"/>
        <v>0</v>
      </c>
      <c r="N175" s="278"/>
      <c r="X175" s="238"/>
      <c r="Y175" s="238"/>
      <c r="Z175" s="238"/>
      <c r="AA175" s="239"/>
    </row>
    <row r="176" spans="1:27" s="240" customFormat="1" ht="18.75" customHeight="1">
      <c r="A176" s="286">
        <f t="shared" si="13"/>
        <v>0</v>
      </c>
      <c r="B176" s="287">
        <f t="shared" si="11"/>
        <v>0</v>
      </c>
      <c r="C176" s="288">
        <f>IF(($P$9-SUM($C$9:C175))&gt;0,$AA$9,0)</f>
        <v>0</v>
      </c>
      <c r="D176" s="289">
        <f>IF(($P$10-SUM($D$9:D175))&gt;0,$AA$10,0)</f>
        <v>0</v>
      </c>
      <c r="E176" s="290">
        <f>ROUND(((P$9-SUM(C$9:C175))*G$2/100)/12,0)+ROUND(((P$10-SUM(D$9:D175))*(G$2-P$15)/100)/12,0)</f>
        <v>0</v>
      </c>
      <c r="F176" s="291">
        <f t="shared" si="10"/>
        <v>0</v>
      </c>
      <c r="G176" s="292" t="s">
        <v>287</v>
      </c>
      <c r="H176" s="293">
        <f>IF(P$13&gt;1,"未定",SUM(E165:E176))</f>
        <v>0</v>
      </c>
      <c r="I176" s="294"/>
      <c r="J176" s="294"/>
      <c r="K176" s="294"/>
      <c r="L176" s="294"/>
      <c r="M176" s="295">
        <f t="shared" si="12"/>
        <v>0</v>
      </c>
      <c r="N176" s="278"/>
      <c r="X176" s="238"/>
      <c r="Y176" s="238"/>
      <c r="Z176" s="238"/>
      <c r="AA176" s="239"/>
    </row>
    <row r="177" spans="1:27" s="240" customFormat="1" ht="18.75" customHeight="1">
      <c r="A177" s="253">
        <f t="shared" si="13"/>
        <v>0</v>
      </c>
      <c r="B177" s="254">
        <f t="shared" si="11"/>
        <v>0</v>
      </c>
      <c r="C177" s="255">
        <f>IF(($P$9-SUM($C$9:C176))&gt;0,$AA$9,0)</f>
        <v>0</v>
      </c>
      <c r="D177" s="256">
        <f>IF(($P$10-SUM($D$9:D176))&gt;0,$AA$10,0)</f>
        <v>0</v>
      </c>
      <c r="E177" s="301">
        <f>ROUND(((P$9-SUM(C$9:C176))*G$2/100)/12,0)+ROUND(((P$10-SUM(D$9:D176))*(G$2-P$15)/100)/12,0)</f>
        <v>0</v>
      </c>
      <c r="F177" s="258">
        <f t="shared" si="10"/>
        <v>0</v>
      </c>
      <c r="G177" s="748" t="s">
        <v>311</v>
      </c>
      <c r="H177" s="749"/>
      <c r="I177" s="259"/>
      <c r="J177" s="259"/>
      <c r="K177" s="259"/>
      <c r="L177" s="259"/>
      <c r="M177" s="261">
        <f t="shared" si="12"/>
        <v>0</v>
      </c>
      <c r="N177" s="278"/>
      <c r="X177" s="238"/>
      <c r="Y177" s="238"/>
      <c r="Z177" s="238"/>
      <c r="AA177" s="239"/>
    </row>
    <row r="178" spans="1:27" s="240" customFormat="1" ht="18.75" customHeight="1">
      <c r="A178" s="265">
        <f t="shared" si="13"/>
        <v>0</v>
      </c>
      <c r="B178" s="266">
        <f t="shared" si="11"/>
        <v>0</v>
      </c>
      <c r="C178" s="267">
        <f>IF(($P$9-SUM($C$9:C177))&gt;0,$AA$9,0)</f>
        <v>0</v>
      </c>
      <c r="D178" s="268">
        <f>IF(($P$10-SUM($D$9:D177))&gt;0,$AA$10,0)</f>
        <v>0</v>
      </c>
      <c r="E178" s="269">
        <f>ROUND(((P$9-SUM(C$9:C177))*G$2/100)/12,0)+ROUND(((P$10-SUM(D$9:D177))*(G$2-P$15)/100)/12,0)</f>
        <v>0</v>
      </c>
      <c r="F178" s="270">
        <f t="shared" si="10"/>
        <v>0</v>
      </c>
      <c r="G178" s="750"/>
      <c r="H178" s="751"/>
      <c r="I178" s="271"/>
      <c r="J178" s="271"/>
      <c r="K178" s="271"/>
      <c r="L178" s="271"/>
      <c r="M178" s="272">
        <f t="shared" si="12"/>
        <v>0</v>
      </c>
      <c r="N178" s="278"/>
      <c r="X178" s="238"/>
      <c r="Y178" s="238"/>
      <c r="Z178" s="238"/>
      <c r="AA178" s="239"/>
    </row>
    <row r="179" spans="1:27" s="240" customFormat="1" ht="18.75" customHeight="1">
      <c r="A179" s="265">
        <f t="shared" si="13"/>
        <v>0</v>
      </c>
      <c r="B179" s="266">
        <f t="shared" si="11"/>
        <v>0</v>
      </c>
      <c r="C179" s="267">
        <f>IF(($P$9-SUM($C$9:C178))&gt;0,$AA$9,0)</f>
        <v>0</v>
      </c>
      <c r="D179" s="268">
        <f>IF(($P$10-SUM($D$9:D178))&gt;0,$AA$10,0)</f>
        <v>0</v>
      </c>
      <c r="E179" s="269">
        <f>ROUND(((P$9-SUM(C$9:C178))*G$2/100)/12,0)+ROUND(((P$10-SUM(D$9:D178))*(G$2-P$15)/100)/12,0)</f>
        <v>0</v>
      </c>
      <c r="F179" s="270">
        <f t="shared" si="10"/>
        <v>0</v>
      </c>
      <c r="G179" s="750"/>
      <c r="H179" s="751"/>
      <c r="I179" s="271"/>
      <c r="J179" s="271"/>
      <c r="K179" s="271"/>
      <c r="L179" s="271"/>
      <c r="M179" s="272">
        <f t="shared" si="12"/>
        <v>0</v>
      </c>
      <c r="N179" s="278"/>
      <c r="X179" s="238"/>
      <c r="Y179" s="238"/>
      <c r="Z179" s="238"/>
      <c r="AA179" s="239"/>
    </row>
    <row r="180" spans="1:27" s="240" customFormat="1" ht="18.75" customHeight="1">
      <c r="A180" s="265">
        <f t="shared" si="13"/>
        <v>0</v>
      </c>
      <c r="B180" s="266">
        <f t="shared" si="11"/>
        <v>0</v>
      </c>
      <c r="C180" s="267">
        <f>IF(($P$9-SUM($C$9:C179))&gt;0,$AA$9,0)</f>
        <v>0</v>
      </c>
      <c r="D180" s="268">
        <f>IF(($P$10-SUM($D$9:D179))&gt;0,$AA$10,0)</f>
        <v>0</v>
      </c>
      <c r="E180" s="269">
        <f>ROUND(((P$9-SUM(C$9:C179))*G$2/100)/12,0)+ROUND(((P$10-SUM(D$9:D179))*(G$2-P$15)/100)/12,0)</f>
        <v>0</v>
      </c>
      <c r="F180" s="270">
        <f t="shared" si="10"/>
        <v>0</v>
      </c>
      <c r="G180" s="750"/>
      <c r="H180" s="751"/>
      <c r="I180" s="271"/>
      <c r="J180" s="271"/>
      <c r="K180" s="271"/>
      <c r="L180" s="271"/>
      <c r="M180" s="272">
        <f t="shared" si="12"/>
        <v>0</v>
      </c>
      <c r="N180" s="278"/>
      <c r="X180" s="238"/>
      <c r="Y180" s="238"/>
      <c r="Z180" s="238"/>
      <c r="AA180" s="239"/>
    </row>
    <row r="181" spans="1:27" s="240" customFormat="1" ht="18.75" customHeight="1">
      <c r="A181" s="265">
        <f t="shared" si="13"/>
        <v>0</v>
      </c>
      <c r="B181" s="266">
        <f t="shared" si="11"/>
        <v>0</v>
      </c>
      <c r="C181" s="267">
        <f>IF(($P$9-SUM($C$9:C180))&gt;0,$AA$9,0)</f>
        <v>0</v>
      </c>
      <c r="D181" s="268">
        <f>IF(($P$10-SUM($D$9:D180))&gt;0,$AA$10,0)</f>
        <v>0</v>
      </c>
      <c r="E181" s="269">
        <f>ROUND(((P$9-SUM(C$9:C180))*G$2/100)/12,0)+ROUND(((P$10-SUM(D$9:D180))*(G$2-P$15)/100)/12,0)</f>
        <v>0</v>
      </c>
      <c r="F181" s="270">
        <f t="shared" si="10"/>
        <v>0</v>
      </c>
      <c r="G181" s="750"/>
      <c r="H181" s="751"/>
      <c r="I181" s="271"/>
      <c r="J181" s="271"/>
      <c r="K181" s="271"/>
      <c r="L181" s="271"/>
      <c r="M181" s="272">
        <f t="shared" si="12"/>
        <v>0</v>
      </c>
      <c r="N181" s="278"/>
      <c r="X181" s="238"/>
      <c r="Y181" s="238"/>
      <c r="Z181" s="238"/>
      <c r="AA181" s="239"/>
    </row>
    <row r="182" spans="1:27" s="240" customFormat="1" ht="18.75" customHeight="1">
      <c r="A182" s="265">
        <f t="shared" si="13"/>
        <v>0</v>
      </c>
      <c r="B182" s="266">
        <f t="shared" si="11"/>
        <v>0</v>
      </c>
      <c r="C182" s="267">
        <f>IF(($P$9-SUM($C$9:C181))&gt;0,$AA$9,0)</f>
        <v>0</v>
      </c>
      <c r="D182" s="268">
        <f>IF(($P$10-SUM($D$9:D181))&gt;0,$AA$10,0)</f>
        <v>0</v>
      </c>
      <c r="E182" s="269">
        <f>ROUND(((P$9-SUM(C$9:C181))*G$2/100)/12,0)+ROUND(((P$10-SUM(D$9:D181))*(G$2-P$15)/100)/12,0)</f>
        <v>0</v>
      </c>
      <c r="F182" s="270">
        <f t="shared" si="10"/>
        <v>0</v>
      </c>
      <c r="G182" s="750"/>
      <c r="H182" s="751"/>
      <c r="I182" s="271"/>
      <c r="J182" s="271"/>
      <c r="K182" s="271"/>
      <c r="L182" s="271"/>
      <c r="M182" s="272">
        <f t="shared" si="12"/>
        <v>0</v>
      </c>
      <c r="N182" s="278"/>
      <c r="X182" s="238"/>
      <c r="Y182" s="238"/>
      <c r="Z182" s="238"/>
      <c r="AA182" s="239"/>
    </row>
    <row r="183" spans="1:27" s="240" customFormat="1" ht="18.75" customHeight="1">
      <c r="A183" s="265">
        <f t="shared" si="13"/>
        <v>0</v>
      </c>
      <c r="B183" s="266">
        <f t="shared" si="11"/>
        <v>0</v>
      </c>
      <c r="C183" s="267">
        <f>IF(($P$9-SUM($C$9:C182))&gt;0,$AA$9,0)</f>
        <v>0</v>
      </c>
      <c r="D183" s="268">
        <f>IF(($P$10-SUM($D$9:D182))&gt;0,$AA$10,0)</f>
        <v>0</v>
      </c>
      <c r="E183" s="269">
        <f>ROUND(((P$9-SUM(C$9:C182))*G$2/100)/12,0)+ROUND(((P$10-SUM(D$9:D182))*(G$2-P$15)/100)/12,0)</f>
        <v>0</v>
      </c>
      <c r="F183" s="270">
        <f t="shared" si="10"/>
        <v>0</v>
      </c>
      <c r="G183" s="750"/>
      <c r="H183" s="751"/>
      <c r="I183" s="271"/>
      <c r="J183" s="271"/>
      <c r="K183" s="271"/>
      <c r="L183" s="271"/>
      <c r="M183" s="272">
        <f t="shared" si="12"/>
        <v>0</v>
      </c>
      <c r="N183" s="278"/>
      <c r="X183" s="238"/>
      <c r="Y183" s="238"/>
      <c r="Z183" s="238"/>
      <c r="AA183" s="239"/>
    </row>
    <row r="184" spans="1:27" s="240" customFormat="1" ht="18.75" customHeight="1">
      <c r="A184" s="265">
        <f t="shared" si="13"/>
        <v>0</v>
      </c>
      <c r="B184" s="266">
        <f t="shared" si="11"/>
        <v>0</v>
      </c>
      <c r="C184" s="267">
        <f>IF(($P$9-SUM($C$9:C183))&gt;0,$AA$9,0)</f>
        <v>0</v>
      </c>
      <c r="D184" s="268">
        <f>IF(($P$10-SUM($D$9:D183))&gt;0,$AA$10,0)</f>
        <v>0</v>
      </c>
      <c r="E184" s="269">
        <f>ROUND(((P$9-SUM(C$9:C183))*G$2/100)/12,0)+ROUND(((P$10-SUM(D$9:D183))*(G$2-P$15)/100)/12,0)</f>
        <v>0</v>
      </c>
      <c r="F184" s="270">
        <f t="shared" si="10"/>
        <v>0</v>
      </c>
      <c r="G184" s="750"/>
      <c r="H184" s="751"/>
      <c r="I184" s="271"/>
      <c r="J184" s="271"/>
      <c r="K184" s="271"/>
      <c r="L184" s="271"/>
      <c r="M184" s="272">
        <f t="shared" si="12"/>
        <v>0</v>
      </c>
      <c r="N184" s="278"/>
      <c r="X184" s="238"/>
      <c r="Y184" s="238"/>
      <c r="Z184" s="238"/>
      <c r="AA184" s="239"/>
    </row>
    <row r="185" spans="1:27" s="240" customFormat="1" ht="18.75" customHeight="1">
      <c r="A185" s="265">
        <f t="shared" si="13"/>
        <v>0</v>
      </c>
      <c r="B185" s="266">
        <f t="shared" si="11"/>
        <v>0</v>
      </c>
      <c r="C185" s="267">
        <f>IF(($P$9-SUM($C$9:C184))&gt;0,$AA$9,0)</f>
        <v>0</v>
      </c>
      <c r="D185" s="268">
        <f>IF(($P$10-SUM($D$9:D184))&gt;0,$AA$10,0)</f>
        <v>0</v>
      </c>
      <c r="E185" s="269">
        <f>ROUND(((P$9-SUM(C$9:C184))*G$2/100)/12,0)+ROUND(((P$10-SUM(D$9:D184))*(G$2-P$15)/100)/12,0)</f>
        <v>0</v>
      </c>
      <c r="F185" s="270">
        <f t="shared" si="10"/>
        <v>0</v>
      </c>
      <c r="G185" s="750"/>
      <c r="H185" s="751"/>
      <c r="I185" s="271"/>
      <c r="J185" s="271"/>
      <c r="K185" s="271"/>
      <c r="L185" s="271"/>
      <c r="M185" s="272">
        <f t="shared" si="12"/>
        <v>0</v>
      </c>
      <c r="N185" s="278"/>
      <c r="X185" s="238"/>
      <c r="Y185" s="238"/>
      <c r="Z185" s="238"/>
      <c r="AA185" s="239"/>
    </row>
    <row r="186" spans="1:27" s="240" customFormat="1" ht="18.75" customHeight="1">
      <c r="A186" s="265">
        <f t="shared" si="13"/>
        <v>0</v>
      </c>
      <c r="B186" s="266">
        <f t="shared" si="11"/>
        <v>0</v>
      </c>
      <c r="C186" s="267">
        <f>IF(($P$9-SUM($C$9:C185))&gt;0,$AA$9,0)</f>
        <v>0</v>
      </c>
      <c r="D186" s="268">
        <f>IF(($P$10-SUM($D$9:D185))&gt;0,$AA$10,0)</f>
        <v>0</v>
      </c>
      <c r="E186" s="269">
        <f>ROUND(((P$9-SUM(C$9:C185))*G$2/100)/12,0)+ROUND(((P$10-SUM(D$9:D185))*(G$2-P$15)/100)/12,0)</f>
        <v>0</v>
      </c>
      <c r="F186" s="270">
        <f t="shared" si="10"/>
        <v>0</v>
      </c>
      <c r="G186" s="280" t="s">
        <v>253</v>
      </c>
      <c r="H186" s="316">
        <f>IF(P$13&gt;1,"未定",SUM(F177:F188))</f>
        <v>0</v>
      </c>
      <c r="I186" s="271"/>
      <c r="J186" s="271"/>
      <c r="K186" s="271"/>
      <c r="L186" s="271"/>
      <c r="M186" s="272">
        <f t="shared" si="12"/>
        <v>0</v>
      </c>
      <c r="N186" s="278"/>
      <c r="X186" s="238"/>
      <c r="Y186" s="238"/>
      <c r="Z186" s="238"/>
      <c r="AA186" s="239"/>
    </row>
    <row r="187" spans="1:27" s="240" customFormat="1" ht="18.75" customHeight="1">
      <c r="A187" s="265">
        <f t="shared" si="13"/>
        <v>0</v>
      </c>
      <c r="B187" s="266">
        <f t="shared" si="11"/>
        <v>0</v>
      </c>
      <c r="C187" s="267">
        <f>IF(($P$9-SUM($C$9:C186))&gt;0,$AA$9,0)</f>
        <v>0</v>
      </c>
      <c r="D187" s="268">
        <f>IF(($P$10-SUM($D$9:D186))&gt;0,$AA$10,0)</f>
        <v>0</v>
      </c>
      <c r="E187" s="269">
        <f>ROUND(((P$9-SUM(C$9:C186))*G$2/100)/12,0)+ROUND(((P$10-SUM(D$9:D186))*(G$2-P$15)/100)/12,0)</f>
        <v>0</v>
      </c>
      <c r="F187" s="270">
        <f t="shared" si="10"/>
        <v>0</v>
      </c>
      <c r="G187" s="282" t="s">
        <v>280</v>
      </c>
      <c r="H187" s="283">
        <f>SUM(B177:B188)</f>
        <v>0</v>
      </c>
      <c r="I187" s="271"/>
      <c r="J187" s="271"/>
      <c r="K187" s="271"/>
      <c r="L187" s="271"/>
      <c r="M187" s="272">
        <f t="shared" si="12"/>
        <v>0</v>
      </c>
      <c r="N187" s="278"/>
      <c r="X187" s="238"/>
      <c r="Y187" s="238"/>
      <c r="Z187" s="238"/>
      <c r="AA187" s="239"/>
    </row>
    <row r="188" spans="1:27" s="240" customFormat="1" ht="18.75" customHeight="1">
      <c r="A188" s="286">
        <f t="shared" si="13"/>
        <v>0</v>
      </c>
      <c r="B188" s="287">
        <f t="shared" si="11"/>
        <v>0</v>
      </c>
      <c r="C188" s="288">
        <f>IF(($P$9-SUM($C$9:C187))&gt;0,$AA$9,0)</f>
        <v>0</v>
      </c>
      <c r="D188" s="289">
        <f>IF(($P$10-SUM($D$9:D187))&gt;0,$AA$10,0)</f>
        <v>0</v>
      </c>
      <c r="E188" s="290">
        <f>ROUND(((P$9-SUM(C$9:C187))*G$2/100)/12,0)+ROUND(((P$10-SUM(D$9:D187))*(G$2-P$15)/100)/12,0)</f>
        <v>0</v>
      </c>
      <c r="F188" s="291">
        <f t="shared" si="10"/>
        <v>0</v>
      </c>
      <c r="G188" s="292" t="s">
        <v>287</v>
      </c>
      <c r="H188" s="293">
        <f>IF(P$13&gt;1,"未定",SUM(E177:E188))</f>
        <v>0</v>
      </c>
      <c r="I188" s="294"/>
      <c r="J188" s="294"/>
      <c r="K188" s="294"/>
      <c r="L188" s="294"/>
      <c r="M188" s="295">
        <f t="shared" si="12"/>
        <v>0</v>
      </c>
      <c r="N188" s="278"/>
      <c r="X188" s="238"/>
      <c r="Y188" s="238"/>
      <c r="Z188" s="238"/>
      <c r="AA188" s="239"/>
    </row>
    <row r="189" spans="1:27" s="240" customFormat="1" ht="18.75" customHeight="1">
      <c r="A189" s="253">
        <f t="shared" si="13"/>
        <v>0</v>
      </c>
      <c r="B189" s="254">
        <f t="shared" si="11"/>
        <v>0</v>
      </c>
      <c r="C189" s="255">
        <f>IF(($P$9-SUM($C$9:C188))&gt;0,$AA$9,0)</f>
        <v>0</v>
      </c>
      <c r="D189" s="256">
        <f>IF(($P$10-SUM($D$9:D188))&gt;0,$AA$10,0)</f>
        <v>0</v>
      </c>
      <c r="E189" s="301">
        <f>ROUND(((P$9-SUM(C$9:C188))*G$2/100)/12,0)+ROUND(((P$10-SUM(D$9:D188))*(G$2-P$15)/100)/12,0)</f>
        <v>0</v>
      </c>
      <c r="F189" s="258">
        <f t="shared" si="10"/>
        <v>0</v>
      </c>
      <c r="G189" s="748" t="s">
        <v>312</v>
      </c>
      <c r="H189" s="749"/>
      <c r="I189" s="259"/>
      <c r="J189" s="259"/>
      <c r="K189" s="259"/>
      <c r="L189" s="259"/>
      <c r="M189" s="261">
        <f t="shared" si="12"/>
        <v>0</v>
      </c>
      <c r="N189" s="278"/>
      <c r="X189" s="238"/>
      <c r="Y189" s="238"/>
      <c r="Z189" s="238"/>
      <c r="AA189" s="239"/>
    </row>
    <row r="190" spans="1:27" s="240" customFormat="1" ht="18.75" customHeight="1">
      <c r="A190" s="265">
        <f t="shared" si="13"/>
        <v>0</v>
      </c>
      <c r="B190" s="266">
        <f t="shared" si="11"/>
        <v>0</v>
      </c>
      <c r="C190" s="267">
        <f>IF(($P$9-SUM($C$9:C189))&gt;0,$AA$9,0)</f>
        <v>0</v>
      </c>
      <c r="D190" s="268">
        <f>IF(($P$10-SUM($D$9:D189))&gt;0,$AA$10,0)</f>
        <v>0</v>
      </c>
      <c r="E190" s="269">
        <f>ROUND(((P$9-SUM(C$9:C189))*G$2/100)/12,0)+ROUND(((P$10-SUM(D$9:D189))*(G$2-P$15)/100)/12,0)</f>
        <v>0</v>
      </c>
      <c r="F190" s="270">
        <f t="shared" si="10"/>
        <v>0</v>
      </c>
      <c r="G190" s="750"/>
      <c r="H190" s="751"/>
      <c r="I190" s="271"/>
      <c r="J190" s="271"/>
      <c r="K190" s="271"/>
      <c r="L190" s="271"/>
      <c r="M190" s="272">
        <f t="shared" si="12"/>
        <v>0</v>
      </c>
      <c r="N190" s="278"/>
      <c r="X190" s="238"/>
      <c r="Y190" s="238"/>
      <c r="Z190" s="238"/>
      <c r="AA190" s="239"/>
    </row>
    <row r="191" spans="1:27" s="240" customFormat="1" ht="18.75" customHeight="1">
      <c r="A191" s="265">
        <f t="shared" si="13"/>
        <v>0</v>
      </c>
      <c r="B191" s="266">
        <f t="shared" si="11"/>
        <v>0</v>
      </c>
      <c r="C191" s="267">
        <f>IF(($P$9-SUM($C$9:C190))&gt;0,$AA$9,0)</f>
        <v>0</v>
      </c>
      <c r="D191" s="268">
        <f>IF(($P$10-SUM($D$9:D190))&gt;0,$AA$10,0)</f>
        <v>0</v>
      </c>
      <c r="E191" s="269">
        <f>ROUND(((P$9-SUM(C$9:C190))*G$2/100)/12,0)+ROUND(((P$10-SUM(D$9:D190))*(G$2-P$15)/100)/12,0)</f>
        <v>0</v>
      </c>
      <c r="F191" s="270">
        <f t="shared" si="10"/>
        <v>0</v>
      </c>
      <c r="G191" s="750"/>
      <c r="H191" s="751"/>
      <c r="I191" s="271"/>
      <c r="J191" s="271"/>
      <c r="K191" s="271"/>
      <c r="L191" s="271"/>
      <c r="M191" s="272">
        <f t="shared" si="12"/>
        <v>0</v>
      </c>
      <c r="N191" s="278"/>
      <c r="X191" s="238"/>
      <c r="Y191" s="238"/>
      <c r="Z191" s="238"/>
      <c r="AA191" s="239"/>
    </row>
    <row r="192" spans="1:27" s="240" customFormat="1" ht="18.75" customHeight="1">
      <c r="A192" s="265">
        <f t="shared" si="13"/>
        <v>0</v>
      </c>
      <c r="B192" s="266">
        <f t="shared" si="11"/>
        <v>0</v>
      </c>
      <c r="C192" s="267">
        <f>IF(($P$9-SUM($C$9:C191))&gt;0,$AA$9,0)</f>
        <v>0</v>
      </c>
      <c r="D192" s="268">
        <f>IF(($P$10-SUM($D$9:D191))&gt;0,$AA$10,0)</f>
        <v>0</v>
      </c>
      <c r="E192" s="269">
        <f>ROUND(((P$9-SUM(C$9:C191))*G$2/100)/12,0)+ROUND(((P$10-SUM(D$9:D191))*(G$2-P$15)/100)/12,0)</f>
        <v>0</v>
      </c>
      <c r="F192" s="270">
        <f t="shared" si="10"/>
        <v>0</v>
      </c>
      <c r="G192" s="750"/>
      <c r="H192" s="751"/>
      <c r="I192" s="271"/>
      <c r="J192" s="271"/>
      <c r="K192" s="271"/>
      <c r="L192" s="271"/>
      <c r="M192" s="272">
        <f t="shared" si="12"/>
        <v>0</v>
      </c>
      <c r="N192" s="278"/>
      <c r="X192" s="238"/>
      <c r="Y192" s="238"/>
      <c r="Z192" s="238"/>
      <c r="AA192" s="239"/>
    </row>
    <row r="193" spans="1:27" s="240" customFormat="1" ht="18.75" customHeight="1">
      <c r="A193" s="265">
        <f t="shared" si="13"/>
        <v>0</v>
      </c>
      <c r="B193" s="266">
        <f t="shared" si="11"/>
        <v>0</v>
      </c>
      <c r="C193" s="267">
        <f>IF(($P$9-SUM($C$9:C192))&gt;0,$AA$9,0)</f>
        <v>0</v>
      </c>
      <c r="D193" s="268">
        <f>IF(($P$10-SUM($D$9:D192))&gt;0,$AA$10,0)</f>
        <v>0</v>
      </c>
      <c r="E193" s="269">
        <f>ROUND(((P$9-SUM(C$9:C192))*G$2/100)/12,0)+ROUND(((P$10-SUM(D$9:D192))*(G$2-P$15)/100)/12,0)</f>
        <v>0</v>
      </c>
      <c r="F193" s="270">
        <f t="shared" ref="F193:F256" si="14">IF(P$13&gt;1,"未定",B193+E193)</f>
        <v>0</v>
      </c>
      <c r="G193" s="750"/>
      <c r="H193" s="751"/>
      <c r="I193" s="271"/>
      <c r="J193" s="271"/>
      <c r="K193" s="271"/>
      <c r="L193" s="271"/>
      <c r="M193" s="272">
        <f t="shared" si="12"/>
        <v>0</v>
      </c>
      <c r="N193" s="278"/>
      <c r="X193" s="238"/>
      <c r="Y193" s="238"/>
      <c r="Z193" s="238"/>
      <c r="AA193" s="239"/>
    </row>
    <row r="194" spans="1:27" s="240" customFormat="1" ht="18.75" customHeight="1">
      <c r="A194" s="265">
        <f t="shared" si="13"/>
        <v>0</v>
      </c>
      <c r="B194" s="266">
        <f t="shared" si="11"/>
        <v>0</v>
      </c>
      <c r="C194" s="267">
        <f>IF(($P$9-SUM($C$9:C193))&gt;0,$AA$9,0)</f>
        <v>0</v>
      </c>
      <c r="D194" s="268">
        <f>IF(($P$10-SUM($D$9:D193))&gt;0,$AA$10,0)</f>
        <v>0</v>
      </c>
      <c r="E194" s="269">
        <f>ROUND(((P$9-SUM(C$9:C193))*G$2/100)/12,0)+ROUND(((P$10-SUM(D$9:D193))*(G$2-P$15)/100)/12,0)</f>
        <v>0</v>
      </c>
      <c r="F194" s="270">
        <f t="shared" si="14"/>
        <v>0</v>
      </c>
      <c r="G194" s="750"/>
      <c r="H194" s="751"/>
      <c r="I194" s="271"/>
      <c r="J194" s="271"/>
      <c r="K194" s="271"/>
      <c r="L194" s="271"/>
      <c r="M194" s="272">
        <f t="shared" si="12"/>
        <v>0</v>
      </c>
      <c r="N194" s="278"/>
      <c r="X194" s="238"/>
      <c r="Y194" s="238"/>
      <c r="Z194" s="238"/>
      <c r="AA194" s="239"/>
    </row>
    <row r="195" spans="1:27" s="240" customFormat="1" ht="18.75" customHeight="1">
      <c r="A195" s="265">
        <f t="shared" si="13"/>
        <v>0</v>
      </c>
      <c r="B195" s="266">
        <f t="shared" si="11"/>
        <v>0</v>
      </c>
      <c r="C195" s="267">
        <f>IF(($P$9-SUM($C$9:C194))&gt;0,$AA$9,0)</f>
        <v>0</v>
      </c>
      <c r="D195" s="268">
        <f>IF(($P$10-SUM($D$9:D194))&gt;0,$AA$10,0)</f>
        <v>0</v>
      </c>
      <c r="E195" s="269">
        <f>ROUND(((P$9-SUM(C$9:C194))*G$2/100)/12,0)+ROUND(((P$10-SUM(D$9:D194))*(G$2-P$15)/100)/12,0)</f>
        <v>0</v>
      </c>
      <c r="F195" s="270">
        <f t="shared" si="14"/>
        <v>0</v>
      </c>
      <c r="G195" s="750"/>
      <c r="H195" s="751"/>
      <c r="I195" s="271"/>
      <c r="J195" s="271"/>
      <c r="K195" s="271"/>
      <c r="L195" s="271"/>
      <c r="M195" s="272">
        <f t="shared" si="12"/>
        <v>0</v>
      </c>
      <c r="N195" s="278"/>
      <c r="X195" s="238"/>
      <c r="Y195" s="238"/>
      <c r="Z195" s="238"/>
      <c r="AA195" s="239"/>
    </row>
    <row r="196" spans="1:27" s="240" customFormat="1" ht="18.75" customHeight="1">
      <c r="A196" s="265">
        <f t="shared" si="13"/>
        <v>0</v>
      </c>
      <c r="B196" s="266">
        <f t="shared" si="11"/>
        <v>0</v>
      </c>
      <c r="C196" s="267">
        <f>IF(($P$9-SUM($C$9:C195))&gt;0,$AA$9,0)</f>
        <v>0</v>
      </c>
      <c r="D196" s="268">
        <f>IF(($P$10-SUM($D$9:D195))&gt;0,$AA$10,0)</f>
        <v>0</v>
      </c>
      <c r="E196" s="269">
        <f>ROUND(((P$9-SUM(C$9:C195))*G$2/100)/12,0)+ROUND(((P$10-SUM(D$9:D195))*(G$2-P$15)/100)/12,0)</f>
        <v>0</v>
      </c>
      <c r="F196" s="270">
        <f t="shared" si="14"/>
        <v>0</v>
      </c>
      <c r="G196" s="750"/>
      <c r="H196" s="751"/>
      <c r="I196" s="271"/>
      <c r="J196" s="271"/>
      <c r="K196" s="271"/>
      <c r="L196" s="271"/>
      <c r="M196" s="272">
        <f t="shared" si="12"/>
        <v>0</v>
      </c>
      <c r="N196" s="278"/>
      <c r="X196" s="238"/>
      <c r="Y196" s="238"/>
      <c r="Z196" s="238"/>
      <c r="AA196" s="239"/>
    </row>
    <row r="197" spans="1:27" s="240" customFormat="1" ht="18.75" customHeight="1">
      <c r="A197" s="265">
        <f t="shared" si="13"/>
        <v>0</v>
      </c>
      <c r="B197" s="266">
        <f t="shared" si="11"/>
        <v>0</v>
      </c>
      <c r="C197" s="267">
        <f>IF(($P$9-SUM($C$9:C196))&gt;0,$AA$9,0)</f>
        <v>0</v>
      </c>
      <c r="D197" s="268">
        <f>IF(($P$10-SUM($D$9:D196))&gt;0,$AA$10,0)</f>
        <v>0</v>
      </c>
      <c r="E197" s="269">
        <f>ROUND(((P$9-SUM(C$9:C196))*G$2/100)/12,0)+ROUND(((P$10-SUM(D$9:D196))*(G$2-P$15)/100)/12,0)</f>
        <v>0</v>
      </c>
      <c r="F197" s="270">
        <f t="shared" si="14"/>
        <v>0</v>
      </c>
      <c r="G197" s="750"/>
      <c r="H197" s="751"/>
      <c r="I197" s="271"/>
      <c r="J197" s="271"/>
      <c r="K197" s="271"/>
      <c r="L197" s="271"/>
      <c r="M197" s="272">
        <f t="shared" si="12"/>
        <v>0</v>
      </c>
      <c r="N197" s="278"/>
      <c r="X197" s="238"/>
      <c r="Y197" s="238"/>
      <c r="Z197" s="238"/>
      <c r="AA197" s="239"/>
    </row>
    <row r="198" spans="1:27" s="240" customFormat="1" ht="18.75" customHeight="1">
      <c r="A198" s="265">
        <f t="shared" si="13"/>
        <v>0</v>
      </c>
      <c r="B198" s="266">
        <f t="shared" si="11"/>
        <v>0</v>
      </c>
      <c r="C198" s="267">
        <f>IF(($P$9-SUM($C$9:C197))&gt;0,$AA$9,0)</f>
        <v>0</v>
      </c>
      <c r="D198" s="268">
        <f>IF(($P$10-SUM($D$9:D197))&gt;0,$AA$10,0)</f>
        <v>0</v>
      </c>
      <c r="E198" s="269">
        <f>ROUND(((P$9-SUM(C$9:C197))*G$2/100)/12,0)+ROUND(((P$10-SUM(D$9:D197))*(G$2-P$15)/100)/12,0)</f>
        <v>0</v>
      </c>
      <c r="F198" s="270">
        <f t="shared" si="14"/>
        <v>0</v>
      </c>
      <c r="G198" s="280" t="s">
        <v>253</v>
      </c>
      <c r="H198" s="316">
        <f>IF(P$13&gt;1,"未定",SUM(F189:F200))</f>
        <v>0</v>
      </c>
      <c r="I198" s="271"/>
      <c r="J198" s="271"/>
      <c r="K198" s="271"/>
      <c r="L198" s="271"/>
      <c r="M198" s="272">
        <f t="shared" si="12"/>
        <v>0</v>
      </c>
      <c r="N198" s="278"/>
      <c r="X198" s="238"/>
      <c r="Y198" s="238"/>
      <c r="Z198" s="238"/>
      <c r="AA198" s="239"/>
    </row>
    <row r="199" spans="1:27" s="240" customFormat="1" ht="18.75" customHeight="1">
      <c r="A199" s="265">
        <f t="shared" si="13"/>
        <v>0</v>
      </c>
      <c r="B199" s="266">
        <f t="shared" si="11"/>
        <v>0</v>
      </c>
      <c r="C199" s="267">
        <f>IF(($P$9-SUM($C$9:C198))&gt;0,$AA$9,0)</f>
        <v>0</v>
      </c>
      <c r="D199" s="268">
        <f>IF(($P$10-SUM($D$9:D198))&gt;0,$AA$10,0)</f>
        <v>0</v>
      </c>
      <c r="E199" s="269">
        <f>ROUND(((P$9-SUM(C$9:C198))*G$2/100)/12,0)+ROUND(((P$10-SUM(D$9:D198))*(G$2-P$15)/100)/12,0)</f>
        <v>0</v>
      </c>
      <c r="F199" s="270">
        <f t="shared" si="14"/>
        <v>0</v>
      </c>
      <c r="G199" s="282" t="s">
        <v>280</v>
      </c>
      <c r="H199" s="283">
        <f>SUM(B189:B200)</f>
        <v>0</v>
      </c>
      <c r="I199" s="271"/>
      <c r="J199" s="271"/>
      <c r="K199" s="271"/>
      <c r="L199" s="271"/>
      <c r="M199" s="272">
        <f t="shared" si="12"/>
        <v>0</v>
      </c>
      <c r="N199" s="278"/>
      <c r="X199" s="238"/>
      <c r="Y199" s="238"/>
      <c r="Z199" s="238"/>
      <c r="AA199" s="239"/>
    </row>
    <row r="200" spans="1:27" s="240" customFormat="1" ht="18.75" customHeight="1">
      <c r="A200" s="286">
        <f t="shared" si="13"/>
        <v>0</v>
      </c>
      <c r="B200" s="287">
        <f t="shared" si="11"/>
        <v>0</v>
      </c>
      <c r="C200" s="288">
        <f>IF(($P$9-SUM($C$9:C199))&gt;0,$AA$9,0)</f>
        <v>0</v>
      </c>
      <c r="D200" s="289">
        <f>IF(($P$10-SUM($D$9:D199))&gt;0,$AA$10,0)</f>
        <v>0</v>
      </c>
      <c r="E200" s="290">
        <f>ROUND(((P$9-SUM(C$9:C199))*G$2/100)/12,0)+ROUND(((P$10-SUM(D$9:D199))*(G$2-P$15)/100)/12,0)</f>
        <v>0</v>
      </c>
      <c r="F200" s="291">
        <f t="shared" si="14"/>
        <v>0</v>
      </c>
      <c r="G200" s="292" t="s">
        <v>287</v>
      </c>
      <c r="H200" s="293">
        <f>IF(P$13&gt;1,"未定",SUM(E189:E200))</f>
        <v>0</v>
      </c>
      <c r="I200" s="294"/>
      <c r="J200" s="294"/>
      <c r="K200" s="294"/>
      <c r="L200" s="294"/>
      <c r="M200" s="295">
        <f t="shared" si="12"/>
        <v>0</v>
      </c>
      <c r="N200" s="278"/>
      <c r="X200" s="238"/>
      <c r="Y200" s="238"/>
      <c r="Z200" s="238"/>
      <c r="AA200" s="239"/>
    </row>
    <row r="201" spans="1:27" s="240" customFormat="1" ht="18.75" customHeight="1">
      <c r="A201" s="253">
        <f t="shared" si="13"/>
        <v>0</v>
      </c>
      <c r="B201" s="254">
        <f t="shared" ref="B201:B264" si="15">SUM(C201:D201)</f>
        <v>0</v>
      </c>
      <c r="C201" s="255">
        <f>IF(($P$9-SUM($C$9:C200))&gt;0,$AA$9,0)</f>
        <v>0</v>
      </c>
      <c r="D201" s="256">
        <f>IF(($P$10-SUM($D$9:D200))&gt;0,$AA$10,0)</f>
        <v>0</v>
      </c>
      <c r="E201" s="301">
        <f>ROUND(((P$9-SUM(C$9:C200))*G$2/100)/12,0)+ROUND(((P$10-SUM(D$9:D200))*(G$2-P$15)/100)/12,0)</f>
        <v>0</v>
      </c>
      <c r="F201" s="258">
        <f t="shared" si="14"/>
        <v>0</v>
      </c>
      <c r="G201" s="748" t="s">
        <v>313</v>
      </c>
      <c r="H201" s="749"/>
      <c r="I201" s="259"/>
      <c r="J201" s="259"/>
      <c r="K201" s="259"/>
      <c r="L201" s="259"/>
      <c r="M201" s="261">
        <f t="shared" ref="M201:M264" si="16">SUM(I201:L201)</f>
        <v>0</v>
      </c>
      <c r="N201" s="278"/>
      <c r="X201" s="238"/>
      <c r="Y201" s="238"/>
      <c r="Z201" s="238"/>
      <c r="AA201" s="239"/>
    </row>
    <row r="202" spans="1:27" s="240" customFormat="1" ht="18.75" customHeight="1">
      <c r="A202" s="265">
        <f t="shared" ref="A202:A265" si="17">IF(F202&gt;0,A201+1,0)</f>
        <v>0</v>
      </c>
      <c r="B202" s="266">
        <f t="shared" si="15"/>
        <v>0</v>
      </c>
      <c r="C202" s="267">
        <f>IF(($P$9-SUM($C$9:C201))&gt;0,$AA$9,0)</f>
        <v>0</v>
      </c>
      <c r="D202" s="268">
        <f>IF(($P$10-SUM($D$9:D201))&gt;0,$AA$10,0)</f>
        <v>0</v>
      </c>
      <c r="E202" s="269">
        <f>ROUND(((P$9-SUM(C$9:C201))*G$2/100)/12,0)+ROUND(((P$10-SUM(D$9:D201))*(G$2-P$15)/100)/12,0)</f>
        <v>0</v>
      </c>
      <c r="F202" s="270">
        <f t="shared" si="14"/>
        <v>0</v>
      </c>
      <c r="G202" s="750"/>
      <c r="H202" s="751"/>
      <c r="I202" s="271"/>
      <c r="J202" s="271"/>
      <c r="K202" s="271"/>
      <c r="L202" s="271"/>
      <c r="M202" s="272">
        <f t="shared" si="16"/>
        <v>0</v>
      </c>
      <c r="N202" s="278"/>
      <c r="X202" s="238"/>
      <c r="Y202" s="238"/>
      <c r="Z202" s="238"/>
      <c r="AA202" s="239"/>
    </row>
    <row r="203" spans="1:27" s="240" customFormat="1" ht="18.75" customHeight="1">
      <c r="A203" s="265">
        <f t="shared" si="17"/>
        <v>0</v>
      </c>
      <c r="B203" s="266">
        <f t="shared" si="15"/>
        <v>0</v>
      </c>
      <c r="C203" s="267">
        <f>IF(($P$9-SUM($C$9:C202))&gt;0,$AA$9,0)</f>
        <v>0</v>
      </c>
      <c r="D203" s="268">
        <f>IF(($P$10-SUM($D$9:D202))&gt;0,$AA$10,0)</f>
        <v>0</v>
      </c>
      <c r="E203" s="269">
        <f>ROUND(((P$9-SUM(C$9:C202))*G$2/100)/12,0)+ROUND(((P$10-SUM(D$9:D202))*(G$2-P$15)/100)/12,0)</f>
        <v>0</v>
      </c>
      <c r="F203" s="270">
        <f t="shared" si="14"/>
        <v>0</v>
      </c>
      <c r="G203" s="750"/>
      <c r="H203" s="751"/>
      <c r="I203" s="271"/>
      <c r="J203" s="271"/>
      <c r="K203" s="271"/>
      <c r="L203" s="271"/>
      <c r="M203" s="272">
        <f t="shared" si="16"/>
        <v>0</v>
      </c>
      <c r="N203" s="278"/>
      <c r="X203" s="238"/>
      <c r="Y203" s="238"/>
      <c r="Z203" s="238"/>
      <c r="AA203" s="239"/>
    </row>
    <row r="204" spans="1:27" s="240" customFormat="1" ht="18.75" customHeight="1">
      <c r="A204" s="265">
        <f t="shared" si="17"/>
        <v>0</v>
      </c>
      <c r="B204" s="266">
        <f t="shared" si="15"/>
        <v>0</v>
      </c>
      <c r="C204" s="267">
        <f>IF(($P$9-SUM($C$9:C203))&gt;0,$AA$9,0)</f>
        <v>0</v>
      </c>
      <c r="D204" s="268">
        <f>IF(($P$10-SUM($D$9:D203))&gt;0,$AA$10,0)</f>
        <v>0</v>
      </c>
      <c r="E204" s="269">
        <f>ROUND(((P$9-SUM(C$9:C203))*G$2/100)/12,0)+ROUND(((P$10-SUM(D$9:D203))*(G$2-P$15)/100)/12,0)</f>
        <v>0</v>
      </c>
      <c r="F204" s="270">
        <f t="shared" si="14"/>
        <v>0</v>
      </c>
      <c r="G204" s="750"/>
      <c r="H204" s="751"/>
      <c r="I204" s="271"/>
      <c r="J204" s="271"/>
      <c r="K204" s="271"/>
      <c r="L204" s="271"/>
      <c r="M204" s="272">
        <f t="shared" si="16"/>
        <v>0</v>
      </c>
      <c r="N204" s="278"/>
      <c r="X204" s="238"/>
      <c r="Y204" s="238"/>
      <c r="Z204" s="238"/>
      <c r="AA204" s="239"/>
    </row>
    <row r="205" spans="1:27" s="240" customFormat="1" ht="18.75" customHeight="1">
      <c r="A205" s="265">
        <f t="shared" si="17"/>
        <v>0</v>
      </c>
      <c r="B205" s="266">
        <f t="shared" si="15"/>
        <v>0</v>
      </c>
      <c r="C205" s="267">
        <f>IF(($P$9-SUM($C$9:C204))&gt;0,$AA$9,0)</f>
        <v>0</v>
      </c>
      <c r="D205" s="268">
        <f>IF(($P$10-SUM($D$9:D204))&gt;0,$AA$10,0)</f>
        <v>0</v>
      </c>
      <c r="E205" s="269">
        <f>ROUND(((P$9-SUM(C$9:C204))*G$2/100)/12,0)+ROUND(((P$10-SUM(D$9:D204))*(G$2-P$15)/100)/12,0)</f>
        <v>0</v>
      </c>
      <c r="F205" s="270">
        <f t="shared" si="14"/>
        <v>0</v>
      </c>
      <c r="G205" s="750"/>
      <c r="H205" s="751"/>
      <c r="I205" s="271"/>
      <c r="J205" s="271"/>
      <c r="K205" s="271"/>
      <c r="L205" s="271"/>
      <c r="M205" s="272">
        <f t="shared" si="16"/>
        <v>0</v>
      </c>
      <c r="N205" s="278"/>
      <c r="X205" s="238"/>
      <c r="Y205" s="238"/>
      <c r="Z205" s="238"/>
      <c r="AA205" s="239"/>
    </row>
    <row r="206" spans="1:27" s="240" customFormat="1" ht="18.75" customHeight="1">
      <c r="A206" s="265">
        <f t="shared" si="17"/>
        <v>0</v>
      </c>
      <c r="B206" s="266">
        <f t="shared" si="15"/>
        <v>0</v>
      </c>
      <c r="C206" s="267">
        <f>IF(($P$9-SUM($C$9:C205))&gt;0,$AA$9,0)</f>
        <v>0</v>
      </c>
      <c r="D206" s="268">
        <f>IF(($P$10-SUM($D$9:D205))&gt;0,$AA$10,0)</f>
        <v>0</v>
      </c>
      <c r="E206" s="269">
        <f>ROUND(((P$9-SUM(C$9:C205))*G$2/100)/12,0)+ROUND(((P$10-SUM(D$9:D205))*(G$2-P$15)/100)/12,0)</f>
        <v>0</v>
      </c>
      <c r="F206" s="270">
        <f t="shared" si="14"/>
        <v>0</v>
      </c>
      <c r="G206" s="750"/>
      <c r="H206" s="751"/>
      <c r="I206" s="271"/>
      <c r="J206" s="271"/>
      <c r="K206" s="271"/>
      <c r="L206" s="271"/>
      <c r="M206" s="272">
        <f t="shared" si="16"/>
        <v>0</v>
      </c>
      <c r="N206" s="278"/>
      <c r="X206" s="238"/>
      <c r="Y206" s="238"/>
      <c r="Z206" s="238"/>
      <c r="AA206" s="239"/>
    </row>
    <row r="207" spans="1:27" s="240" customFormat="1" ht="18.75" customHeight="1">
      <c r="A207" s="265">
        <f t="shared" si="17"/>
        <v>0</v>
      </c>
      <c r="B207" s="266">
        <f t="shared" si="15"/>
        <v>0</v>
      </c>
      <c r="C207" s="267">
        <f>IF(($P$9-SUM($C$9:C206))&gt;0,$AA$9,0)</f>
        <v>0</v>
      </c>
      <c r="D207" s="268">
        <f>IF(($P$10-SUM($D$9:D206))&gt;0,$AA$10,0)</f>
        <v>0</v>
      </c>
      <c r="E207" s="269">
        <f>ROUND(((P$9-SUM(C$9:C206))*G$2/100)/12,0)+ROUND(((P$10-SUM(D$9:D206))*(G$2-P$15)/100)/12,0)</f>
        <v>0</v>
      </c>
      <c r="F207" s="270">
        <f t="shared" si="14"/>
        <v>0</v>
      </c>
      <c r="G207" s="750"/>
      <c r="H207" s="751"/>
      <c r="I207" s="271"/>
      <c r="J207" s="271"/>
      <c r="K207" s="271"/>
      <c r="L207" s="271"/>
      <c r="M207" s="272">
        <f t="shared" si="16"/>
        <v>0</v>
      </c>
      <c r="N207" s="278"/>
      <c r="X207" s="238"/>
      <c r="Y207" s="238"/>
      <c r="Z207" s="238"/>
      <c r="AA207" s="239"/>
    </row>
    <row r="208" spans="1:27" s="240" customFormat="1" ht="18.75" customHeight="1">
      <c r="A208" s="265">
        <f t="shared" si="17"/>
        <v>0</v>
      </c>
      <c r="B208" s="266">
        <f t="shared" si="15"/>
        <v>0</v>
      </c>
      <c r="C208" s="267">
        <f>IF(($P$9-SUM($C$9:C207))&gt;0,$AA$9,0)</f>
        <v>0</v>
      </c>
      <c r="D208" s="268">
        <f>IF(($P$10-SUM($D$9:D207))&gt;0,$AA$10,0)</f>
        <v>0</v>
      </c>
      <c r="E208" s="269">
        <f>ROUND(((P$9-SUM(C$9:C207))*G$2/100)/12,0)+ROUND(((P$10-SUM(D$9:D207))*(G$2-P$15)/100)/12,0)</f>
        <v>0</v>
      </c>
      <c r="F208" s="270">
        <f t="shared" si="14"/>
        <v>0</v>
      </c>
      <c r="G208" s="750"/>
      <c r="H208" s="751"/>
      <c r="I208" s="271"/>
      <c r="J208" s="271"/>
      <c r="K208" s="271"/>
      <c r="L208" s="271"/>
      <c r="M208" s="272">
        <f t="shared" si="16"/>
        <v>0</v>
      </c>
      <c r="N208" s="278"/>
      <c r="X208" s="238"/>
      <c r="Y208" s="238"/>
      <c r="Z208" s="238"/>
      <c r="AA208" s="239"/>
    </row>
    <row r="209" spans="1:27" s="240" customFormat="1" ht="18.75" customHeight="1">
      <c r="A209" s="265">
        <f t="shared" si="17"/>
        <v>0</v>
      </c>
      <c r="B209" s="266">
        <f t="shared" si="15"/>
        <v>0</v>
      </c>
      <c r="C209" s="267">
        <f>IF(($P$9-SUM($C$9:C208))&gt;0,$AA$9,0)</f>
        <v>0</v>
      </c>
      <c r="D209" s="268">
        <f>IF(($P$10-SUM($D$9:D208))&gt;0,$AA$10,0)</f>
        <v>0</v>
      </c>
      <c r="E209" s="269">
        <f>ROUND(((P$9-SUM(C$9:C208))*G$2/100)/12,0)+ROUND(((P$10-SUM(D$9:D208))*(G$2-P$15)/100)/12,0)</f>
        <v>0</v>
      </c>
      <c r="F209" s="270">
        <f t="shared" si="14"/>
        <v>0</v>
      </c>
      <c r="G209" s="750"/>
      <c r="H209" s="751"/>
      <c r="I209" s="271"/>
      <c r="J209" s="271"/>
      <c r="K209" s="271"/>
      <c r="L209" s="271"/>
      <c r="M209" s="272">
        <f t="shared" si="16"/>
        <v>0</v>
      </c>
      <c r="N209" s="278"/>
      <c r="X209" s="238"/>
      <c r="Y209" s="238"/>
      <c r="Z209" s="238"/>
      <c r="AA209" s="239"/>
    </row>
    <row r="210" spans="1:27" s="240" customFormat="1" ht="18.75" customHeight="1">
      <c r="A210" s="265">
        <f t="shared" si="17"/>
        <v>0</v>
      </c>
      <c r="B210" s="266">
        <f t="shared" si="15"/>
        <v>0</v>
      </c>
      <c r="C210" s="267">
        <f>IF(($P$9-SUM($C$9:C209))&gt;0,$AA$9,0)</f>
        <v>0</v>
      </c>
      <c r="D210" s="268">
        <f>IF(($P$10-SUM($D$9:D209))&gt;0,$AA$10,0)</f>
        <v>0</v>
      </c>
      <c r="E210" s="269">
        <f>ROUND(((P$9-SUM(C$9:C209))*G$2/100)/12,0)+ROUND(((P$10-SUM(D$9:D209))*(G$2-P$15)/100)/12,0)</f>
        <v>0</v>
      </c>
      <c r="F210" s="270">
        <f t="shared" si="14"/>
        <v>0</v>
      </c>
      <c r="G210" s="280" t="s">
        <v>253</v>
      </c>
      <c r="H210" s="316">
        <f>IF(P$13&gt;1,"未定",SUM(F201:F212))</f>
        <v>0</v>
      </c>
      <c r="I210" s="271"/>
      <c r="J210" s="271"/>
      <c r="K210" s="271"/>
      <c r="L210" s="271"/>
      <c r="M210" s="272">
        <f t="shared" si="16"/>
        <v>0</v>
      </c>
      <c r="N210" s="278"/>
      <c r="X210" s="238"/>
      <c r="Y210" s="238"/>
      <c r="Z210" s="238"/>
      <c r="AA210" s="239"/>
    </row>
    <row r="211" spans="1:27" s="240" customFormat="1" ht="18.75" customHeight="1">
      <c r="A211" s="265">
        <f t="shared" si="17"/>
        <v>0</v>
      </c>
      <c r="B211" s="266">
        <f t="shared" si="15"/>
        <v>0</v>
      </c>
      <c r="C211" s="267">
        <f>IF(($P$9-SUM($C$9:C210))&gt;0,$AA$9,0)</f>
        <v>0</v>
      </c>
      <c r="D211" s="268">
        <f>IF(($P$10-SUM($D$9:D210))&gt;0,$AA$10,0)</f>
        <v>0</v>
      </c>
      <c r="E211" s="269">
        <f>ROUND(((P$9-SUM(C$9:C210))*G$2/100)/12,0)+ROUND(((P$10-SUM(D$9:D210))*(G$2-P$15)/100)/12,0)</f>
        <v>0</v>
      </c>
      <c r="F211" s="270">
        <f t="shared" si="14"/>
        <v>0</v>
      </c>
      <c r="G211" s="282" t="s">
        <v>280</v>
      </c>
      <c r="H211" s="283">
        <f>SUM(B201:B212)</f>
        <v>0</v>
      </c>
      <c r="I211" s="271"/>
      <c r="J211" s="271"/>
      <c r="K211" s="271"/>
      <c r="L211" s="271"/>
      <c r="M211" s="272">
        <f t="shared" si="16"/>
        <v>0</v>
      </c>
      <c r="N211" s="278"/>
      <c r="X211" s="238"/>
      <c r="Y211" s="238"/>
      <c r="Z211" s="238"/>
      <c r="AA211" s="239"/>
    </row>
    <row r="212" spans="1:27" s="240" customFormat="1" ht="18.75" customHeight="1">
      <c r="A212" s="286">
        <f t="shared" si="17"/>
        <v>0</v>
      </c>
      <c r="B212" s="287">
        <f t="shared" si="15"/>
        <v>0</v>
      </c>
      <c r="C212" s="288">
        <f>IF(($P$9-SUM($C$9:C211))&gt;0,$AA$9,0)</f>
        <v>0</v>
      </c>
      <c r="D212" s="289">
        <f>IF(($P$10-SUM($D$9:D211))&gt;0,$AA$10,0)</f>
        <v>0</v>
      </c>
      <c r="E212" s="290">
        <f>ROUND(((P$9-SUM(C$9:C211))*G$2/100)/12,0)+ROUND(((P$10-SUM(D$9:D211))*(G$2-P$15)/100)/12,0)</f>
        <v>0</v>
      </c>
      <c r="F212" s="291">
        <f t="shared" si="14"/>
        <v>0</v>
      </c>
      <c r="G212" s="292" t="s">
        <v>287</v>
      </c>
      <c r="H212" s="293">
        <f>IF(P$13&gt;1,"未定",SUM(E201:E212))</f>
        <v>0</v>
      </c>
      <c r="I212" s="294"/>
      <c r="J212" s="294"/>
      <c r="K212" s="294"/>
      <c r="L212" s="294"/>
      <c r="M212" s="295">
        <f t="shared" si="16"/>
        <v>0</v>
      </c>
      <c r="N212" s="278"/>
      <c r="X212" s="238"/>
      <c r="Y212" s="238"/>
      <c r="Z212" s="238"/>
      <c r="AA212" s="239"/>
    </row>
    <row r="213" spans="1:27" s="240" customFormat="1" ht="18.75" customHeight="1">
      <c r="A213" s="253">
        <f t="shared" si="17"/>
        <v>0</v>
      </c>
      <c r="B213" s="254">
        <f t="shared" si="15"/>
        <v>0</v>
      </c>
      <c r="C213" s="255">
        <f>IF(($P$9-SUM($C$9:C212))&gt;0,$AA$9,0)</f>
        <v>0</v>
      </c>
      <c r="D213" s="256">
        <f>IF(($P$10-SUM($D$9:D212))&gt;0,$AA$10,0)</f>
        <v>0</v>
      </c>
      <c r="E213" s="301">
        <f>ROUND(((P$9-SUM(C$9:C212))*G$2/100)/12,0)+ROUND(((P$10-SUM(D$9:D212))*(G$2-P$15)/100)/12,0)</f>
        <v>0</v>
      </c>
      <c r="F213" s="258">
        <f t="shared" si="14"/>
        <v>0</v>
      </c>
      <c r="G213" s="748" t="s">
        <v>314</v>
      </c>
      <c r="H213" s="749"/>
      <c r="I213" s="259"/>
      <c r="J213" s="259"/>
      <c r="K213" s="259"/>
      <c r="L213" s="259"/>
      <c r="M213" s="261">
        <f t="shared" si="16"/>
        <v>0</v>
      </c>
      <c r="N213" s="278"/>
      <c r="X213" s="238"/>
      <c r="Y213" s="238"/>
      <c r="Z213" s="238"/>
      <c r="AA213" s="239"/>
    </row>
    <row r="214" spans="1:27" s="240" customFormat="1" ht="18.75" customHeight="1">
      <c r="A214" s="265">
        <f t="shared" si="17"/>
        <v>0</v>
      </c>
      <c r="B214" s="266">
        <f t="shared" si="15"/>
        <v>0</v>
      </c>
      <c r="C214" s="267">
        <f>IF(($P$9-SUM($C$9:C213))&gt;0,$AA$9,0)</f>
        <v>0</v>
      </c>
      <c r="D214" s="268">
        <f>IF(($P$10-SUM($D$9:D213))&gt;0,$AA$10,0)</f>
        <v>0</v>
      </c>
      <c r="E214" s="269">
        <f>ROUND(((P$9-SUM(C$9:C213))*G$2/100)/12,0)+ROUND(((P$10-SUM(D$9:D213))*(G$2-P$15)/100)/12,0)</f>
        <v>0</v>
      </c>
      <c r="F214" s="270">
        <f t="shared" si="14"/>
        <v>0</v>
      </c>
      <c r="G214" s="750"/>
      <c r="H214" s="751"/>
      <c r="I214" s="271"/>
      <c r="J214" s="271"/>
      <c r="K214" s="271"/>
      <c r="L214" s="271"/>
      <c r="M214" s="272">
        <f t="shared" si="16"/>
        <v>0</v>
      </c>
      <c r="N214" s="278"/>
      <c r="X214" s="238"/>
      <c r="Y214" s="238"/>
      <c r="Z214" s="238"/>
      <c r="AA214" s="239"/>
    </row>
    <row r="215" spans="1:27" s="240" customFormat="1" ht="18.75" customHeight="1">
      <c r="A215" s="265">
        <f t="shared" si="17"/>
        <v>0</v>
      </c>
      <c r="B215" s="266">
        <f t="shared" si="15"/>
        <v>0</v>
      </c>
      <c r="C215" s="267">
        <f>IF(($P$9-SUM($C$9:C214))&gt;0,$AA$9,0)</f>
        <v>0</v>
      </c>
      <c r="D215" s="268">
        <f>IF(($P$10-SUM($D$9:D214))&gt;0,$AA$10,0)</f>
        <v>0</v>
      </c>
      <c r="E215" s="269">
        <f>ROUND(((P$9-SUM(C$9:C214))*G$2/100)/12,0)+ROUND(((P$10-SUM(D$9:D214))*(G$2-P$15)/100)/12,0)</f>
        <v>0</v>
      </c>
      <c r="F215" s="270">
        <f t="shared" si="14"/>
        <v>0</v>
      </c>
      <c r="G215" s="750"/>
      <c r="H215" s="751"/>
      <c r="I215" s="271"/>
      <c r="J215" s="271"/>
      <c r="K215" s="271"/>
      <c r="L215" s="271"/>
      <c r="M215" s="272">
        <f t="shared" si="16"/>
        <v>0</v>
      </c>
      <c r="N215" s="278"/>
      <c r="X215" s="238"/>
      <c r="Y215" s="238"/>
      <c r="Z215" s="238"/>
      <c r="AA215" s="239"/>
    </row>
    <row r="216" spans="1:27" s="240" customFormat="1" ht="18.75" customHeight="1">
      <c r="A216" s="265">
        <f t="shared" si="17"/>
        <v>0</v>
      </c>
      <c r="B216" s="266">
        <f t="shared" si="15"/>
        <v>0</v>
      </c>
      <c r="C216" s="267">
        <f>IF(($P$9-SUM($C$9:C215))&gt;0,$AA$9,0)</f>
        <v>0</v>
      </c>
      <c r="D216" s="268">
        <f>IF(($P$10-SUM($D$9:D215))&gt;0,$AA$10,0)</f>
        <v>0</v>
      </c>
      <c r="E216" s="269">
        <f>ROUND(((P$9-SUM(C$9:C215))*G$2/100)/12,0)+ROUND(((P$10-SUM(D$9:D215))*(G$2-P$15)/100)/12,0)</f>
        <v>0</v>
      </c>
      <c r="F216" s="270">
        <f t="shared" si="14"/>
        <v>0</v>
      </c>
      <c r="G216" s="750"/>
      <c r="H216" s="751"/>
      <c r="I216" s="271"/>
      <c r="J216" s="271"/>
      <c r="K216" s="271"/>
      <c r="L216" s="271"/>
      <c r="M216" s="272">
        <f t="shared" si="16"/>
        <v>0</v>
      </c>
      <c r="N216" s="278"/>
      <c r="X216" s="238"/>
      <c r="Y216" s="238"/>
      <c r="Z216" s="238"/>
      <c r="AA216" s="239"/>
    </row>
    <row r="217" spans="1:27" s="240" customFormat="1" ht="18.75" customHeight="1">
      <c r="A217" s="265">
        <f t="shared" si="17"/>
        <v>0</v>
      </c>
      <c r="B217" s="266">
        <f t="shared" si="15"/>
        <v>0</v>
      </c>
      <c r="C217" s="267">
        <f>IF(($P$9-SUM($C$9:C216))&gt;0,$AA$9,0)</f>
        <v>0</v>
      </c>
      <c r="D217" s="268">
        <f>IF(($P$10-SUM($D$9:D216))&gt;0,$AA$10,0)</f>
        <v>0</v>
      </c>
      <c r="E217" s="269">
        <f>ROUND(((P$9-SUM(C$9:C216))*G$2/100)/12,0)+ROUND(((P$10-SUM(D$9:D216))*(G$2-P$15)/100)/12,0)</f>
        <v>0</v>
      </c>
      <c r="F217" s="270">
        <f t="shared" si="14"/>
        <v>0</v>
      </c>
      <c r="G217" s="750"/>
      <c r="H217" s="751"/>
      <c r="I217" s="271"/>
      <c r="J217" s="271"/>
      <c r="K217" s="271"/>
      <c r="L217" s="271"/>
      <c r="M217" s="272">
        <f t="shared" si="16"/>
        <v>0</v>
      </c>
      <c r="N217" s="278"/>
      <c r="X217" s="238"/>
      <c r="Y217" s="238"/>
      <c r="Z217" s="238"/>
      <c r="AA217" s="239"/>
    </row>
    <row r="218" spans="1:27" s="240" customFormat="1" ht="18.75" customHeight="1">
      <c r="A218" s="265">
        <f t="shared" si="17"/>
        <v>0</v>
      </c>
      <c r="B218" s="266">
        <f t="shared" si="15"/>
        <v>0</v>
      </c>
      <c r="C218" s="267">
        <f>IF(($P$9-SUM($C$9:C217))&gt;0,$AA$9,0)</f>
        <v>0</v>
      </c>
      <c r="D218" s="268">
        <f>IF(($P$10-SUM($D$9:D217))&gt;0,$AA$10,0)</f>
        <v>0</v>
      </c>
      <c r="E218" s="269">
        <f>ROUND(((P$9-SUM(C$9:C217))*G$2/100)/12,0)+ROUND(((P$10-SUM(D$9:D217))*(G$2-P$15)/100)/12,0)</f>
        <v>0</v>
      </c>
      <c r="F218" s="270">
        <f t="shared" si="14"/>
        <v>0</v>
      </c>
      <c r="G218" s="750"/>
      <c r="H218" s="751"/>
      <c r="I218" s="271"/>
      <c r="J218" s="271"/>
      <c r="K218" s="271"/>
      <c r="L218" s="271"/>
      <c r="M218" s="272">
        <f t="shared" si="16"/>
        <v>0</v>
      </c>
      <c r="N218" s="278"/>
      <c r="X218" s="238"/>
      <c r="Y218" s="238"/>
      <c r="Z218" s="238"/>
      <c r="AA218" s="239"/>
    </row>
    <row r="219" spans="1:27" s="240" customFormat="1" ht="18.75" customHeight="1">
      <c r="A219" s="265">
        <f t="shared" si="17"/>
        <v>0</v>
      </c>
      <c r="B219" s="266">
        <f t="shared" si="15"/>
        <v>0</v>
      </c>
      <c r="C219" s="267">
        <f>IF(($P$9-SUM($C$9:C218))&gt;0,$AA$9,0)</f>
        <v>0</v>
      </c>
      <c r="D219" s="268">
        <f>IF(($P$10-SUM($D$9:D218))&gt;0,$AA$10,0)</f>
        <v>0</v>
      </c>
      <c r="E219" s="269">
        <f>ROUND(((P$9-SUM(C$9:C218))*G$2/100)/12,0)+ROUND(((P$10-SUM(D$9:D218))*(G$2-P$15)/100)/12,0)</f>
        <v>0</v>
      </c>
      <c r="F219" s="270">
        <f t="shared" si="14"/>
        <v>0</v>
      </c>
      <c r="G219" s="750"/>
      <c r="H219" s="751"/>
      <c r="I219" s="271"/>
      <c r="J219" s="271"/>
      <c r="K219" s="271"/>
      <c r="L219" s="271"/>
      <c r="M219" s="272">
        <f t="shared" si="16"/>
        <v>0</v>
      </c>
      <c r="N219" s="278"/>
      <c r="X219" s="238"/>
      <c r="Y219" s="238"/>
      <c r="Z219" s="238"/>
      <c r="AA219" s="239"/>
    </row>
    <row r="220" spans="1:27" s="240" customFormat="1" ht="18.75" customHeight="1">
      <c r="A220" s="265">
        <f t="shared" si="17"/>
        <v>0</v>
      </c>
      <c r="B220" s="266">
        <f t="shared" si="15"/>
        <v>0</v>
      </c>
      <c r="C220" s="267">
        <f>IF(($P$9-SUM($C$9:C219))&gt;0,$AA$9,0)</f>
        <v>0</v>
      </c>
      <c r="D220" s="268">
        <f>IF(($P$10-SUM($D$9:D219))&gt;0,$AA$10,0)</f>
        <v>0</v>
      </c>
      <c r="E220" s="269">
        <f>ROUND(((P$9-SUM(C$9:C219))*G$2/100)/12,0)+ROUND(((P$10-SUM(D$9:D219))*(G$2-P$15)/100)/12,0)</f>
        <v>0</v>
      </c>
      <c r="F220" s="270">
        <f t="shared" si="14"/>
        <v>0</v>
      </c>
      <c r="G220" s="750"/>
      <c r="H220" s="751"/>
      <c r="I220" s="271"/>
      <c r="J220" s="271"/>
      <c r="K220" s="271"/>
      <c r="L220" s="271"/>
      <c r="M220" s="272">
        <f t="shared" si="16"/>
        <v>0</v>
      </c>
      <c r="N220" s="278"/>
      <c r="X220" s="238"/>
      <c r="Y220" s="238"/>
      <c r="Z220" s="238"/>
      <c r="AA220" s="239"/>
    </row>
    <row r="221" spans="1:27" s="240" customFormat="1" ht="18.75" customHeight="1">
      <c r="A221" s="265">
        <f t="shared" si="17"/>
        <v>0</v>
      </c>
      <c r="B221" s="266">
        <f t="shared" si="15"/>
        <v>0</v>
      </c>
      <c r="C221" s="267">
        <f>IF(($P$9-SUM($C$9:C220))&gt;0,$AA$9,0)</f>
        <v>0</v>
      </c>
      <c r="D221" s="268">
        <f>IF(($P$10-SUM($D$9:D220))&gt;0,$AA$10,0)</f>
        <v>0</v>
      </c>
      <c r="E221" s="269">
        <f>ROUND(((P$9-SUM(C$9:C220))*G$2/100)/12,0)+ROUND(((P$10-SUM(D$9:D220))*(G$2-P$15)/100)/12,0)</f>
        <v>0</v>
      </c>
      <c r="F221" s="270">
        <f t="shared" si="14"/>
        <v>0</v>
      </c>
      <c r="G221" s="750"/>
      <c r="H221" s="751"/>
      <c r="I221" s="271"/>
      <c r="J221" s="271"/>
      <c r="K221" s="271"/>
      <c r="L221" s="271"/>
      <c r="M221" s="272">
        <f t="shared" si="16"/>
        <v>0</v>
      </c>
      <c r="N221" s="278"/>
      <c r="X221" s="238"/>
      <c r="Y221" s="238"/>
      <c r="Z221" s="238"/>
      <c r="AA221" s="239"/>
    </row>
    <row r="222" spans="1:27" s="240" customFormat="1" ht="18.75" customHeight="1">
      <c r="A222" s="265">
        <f t="shared" si="17"/>
        <v>0</v>
      </c>
      <c r="B222" s="266">
        <f t="shared" si="15"/>
        <v>0</v>
      </c>
      <c r="C222" s="267">
        <f>IF(($P$9-SUM($C$9:C221))&gt;0,$AA$9,0)</f>
        <v>0</v>
      </c>
      <c r="D222" s="268">
        <f>IF(($P$10-SUM($D$9:D221))&gt;0,$AA$10,0)</f>
        <v>0</v>
      </c>
      <c r="E222" s="269">
        <f>ROUND(((P$9-SUM(C$9:C221))*G$2/100)/12,0)+ROUND(((P$10-SUM(D$9:D221))*(G$2-P$15)/100)/12,0)</f>
        <v>0</v>
      </c>
      <c r="F222" s="270">
        <f t="shared" si="14"/>
        <v>0</v>
      </c>
      <c r="G222" s="280" t="s">
        <v>253</v>
      </c>
      <c r="H222" s="316">
        <f>IF(P$13&gt;1,"未定",SUM(F213:F224))</f>
        <v>0</v>
      </c>
      <c r="I222" s="271"/>
      <c r="J222" s="271"/>
      <c r="K222" s="271"/>
      <c r="L222" s="271"/>
      <c r="M222" s="272">
        <f t="shared" si="16"/>
        <v>0</v>
      </c>
      <c r="N222" s="278"/>
      <c r="X222" s="238"/>
      <c r="Y222" s="238"/>
      <c r="Z222" s="238"/>
      <c r="AA222" s="239"/>
    </row>
    <row r="223" spans="1:27" s="240" customFormat="1" ht="18.75" customHeight="1">
      <c r="A223" s="265">
        <f t="shared" si="17"/>
        <v>0</v>
      </c>
      <c r="B223" s="266">
        <f t="shared" si="15"/>
        <v>0</v>
      </c>
      <c r="C223" s="267">
        <f>IF(($P$9-SUM($C$9:C222))&gt;0,$AA$9,0)</f>
        <v>0</v>
      </c>
      <c r="D223" s="268">
        <f>IF(($P$10-SUM($D$9:D222))&gt;0,$AA$10,0)</f>
        <v>0</v>
      </c>
      <c r="E223" s="269">
        <f>ROUND(((P$9-SUM(C$9:C222))*G$2/100)/12,0)+ROUND(((P$10-SUM(D$9:D222))*(G$2-P$15)/100)/12,0)</f>
        <v>0</v>
      </c>
      <c r="F223" s="270">
        <f t="shared" si="14"/>
        <v>0</v>
      </c>
      <c r="G223" s="282" t="s">
        <v>280</v>
      </c>
      <c r="H223" s="283">
        <f>SUM(B213:B224)</f>
        <v>0</v>
      </c>
      <c r="I223" s="271"/>
      <c r="J223" s="271"/>
      <c r="K223" s="271"/>
      <c r="L223" s="271"/>
      <c r="M223" s="272">
        <f t="shared" si="16"/>
        <v>0</v>
      </c>
      <c r="N223" s="278"/>
      <c r="X223" s="238"/>
      <c r="Y223" s="238"/>
      <c r="Z223" s="238"/>
      <c r="AA223" s="239"/>
    </row>
    <row r="224" spans="1:27" s="240" customFormat="1" ht="18.75" customHeight="1">
      <c r="A224" s="286">
        <f t="shared" si="17"/>
        <v>0</v>
      </c>
      <c r="B224" s="287">
        <f t="shared" si="15"/>
        <v>0</v>
      </c>
      <c r="C224" s="288">
        <f>IF(($P$9-SUM($C$9:C223))&gt;0,$AA$9,0)</f>
        <v>0</v>
      </c>
      <c r="D224" s="289">
        <f>IF(($P$10-SUM($D$9:D223))&gt;0,$AA$10,0)</f>
        <v>0</v>
      </c>
      <c r="E224" s="290">
        <f>ROUND(((P$9-SUM(C$9:C223))*G$2/100)/12,0)+ROUND(((P$10-SUM(D$9:D223))*(G$2-P$15)/100)/12,0)</f>
        <v>0</v>
      </c>
      <c r="F224" s="291">
        <f t="shared" si="14"/>
        <v>0</v>
      </c>
      <c r="G224" s="292" t="s">
        <v>287</v>
      </c>
      <c r="H224" s="293">
        <f>IF(P$13&gt;1,"未定",SUM(E213:E224))</f>
        <v>0</v>
      </c>
      <c r="I224" s="294"/>
      <c r="J224" s="294"/>
      <c r="K224" s="294"/>
      <c r="L224" s="294"/>
      <c r="M224" s="295">
        <f t="shared" si="16"/>
        <v>0</v>
      </c>
      <c r="N224" s="278"/>
      <c r="X224" s="238"/>
      <c r="Y224" s="238"/>
      <c r="Z224" s="238"/>
      <c r="AA224" s="239"/>
    </row>
    <row r="225" spans="1:27" s="240" customFormat="1" ht="18.75" customHeight="1">
      <c r="A225" s="253">
        <f t="shared" si="17"/>
        <v>0</v>
      </c>
      <c r="B225" s="254">
        <f t="shared" si="15"/>
        <v>0</v>
      </c>
      <c r="C225" s="255">
        <f>IF(($P$9-SUM($C$9:C224))&gt;0,$AA$9,0)</f>
        <v>0</v>
      </c>
      <c r="D225" s="256">
        <f>IF(($P$10-SUM($D$9:D224))&gt;0,$AA$10,0)</f>
        <v>0</v>
      </c>
      <c r="E225" s="301">
        <f>ROUND(((P$9-SUM(C$9:C224))*G$2/100)/12,0)+ROUND(((P$10-SUM(D$9:D224))*(G$2-P$15)/100)/12,0)</f>
        <v>0</v>
      </c>
      <c r="F225" s="258">
        <f t="shared" si="14"/>
        <v>0</v>
      </c>
      <c r="G225" s="748" t="s">
        <v>315</v>
      </c>
      <c r="H225" s="749"/>
      <c r="I225" s="259"/>
      <c r="J225" s="259"/>
      <c r="K225" s="259"/>
      <c r="L225" s="259"/>
      <c r="M225" s="261">
        <f t="shared" si="16"/>
        <v>0</v>
      </c>
      <c r="N225" s="278"/>
      <c r="X225" s="238"/>
      <c r="Y225" s="238"/>
      <c r="Z225" s="238"/>
      <c r="AA225" s="239"/>
    </row>
    <row r="226" spans="1:27" s="240" customFormat="1" ht="18.75" customHeight="1">
      <c r="A226" s="265">
        <f t="shared" si="17"/>
        <v>0</v>
      </c>
      <c r="B226" s="266">
        <f t="shared" si="15"/>
        <v>0</v>
      </c>
      <c r="C226" s="267">
        <f>IF(($P$9-SUM($C$9:C225))&gt;0,$AA$9,0)</f>
        <v>0</v>
      </c>
      <c r="D226" s="268">
        <f>IF(($P$10-SUM($D$9:D225))&gt;0,$AA$10,0)</f>
        <v>0</v>
      </c>
      <c r="E226" s="269">
        <f>ROUND(((P$9-SUM(C$9:C225))*G$2/100)/12,0)+ROUND(((P$10-SUM(D$9:D225))*(G$2-P$15)/100)/12,0)</f>
        <v>0</v>
      </c>
      <c r="F226" s="270">
        <f t="shared" si="14"/>
        <v>0</v>
      </c>
      <c r="G226" s="750"/>
      <c r="H226" s="751"/>
      <c r="I226" s="271"/>
      <c r="J226" s="271"/>
      <c r="K226" s="271"/>
      <c r="L226" s="271"/>
      <c r="M226" s="272">
        <f t="shared" si="16"/>
        <v>0</v>
      </c>
      <c r="N226" s="278"/>
      <c r="X226" s="238"/>
      <c r="Y226" s="238"/>
      <c r="Z226" s="238"/>
      <c r="AA226" s="239"/>
    </row>
    <row r="227" spans="1:27" s="240" customFormat="1" ht="18.75" customHeight="1">
      <c r="A227" s="265">
        <f t="shared" si="17"/>
        <v>0</v>
      </c>
      <c r="B227" s="266">
        <f t="shared" si="15"/>
        <v>0</v>
      </c>
      <c r="C227" s="267">
        <f>IF(($P$9-SUM($C$9:C226))&gt;0,$AA$9,0)</f>
        <v>0</v>
      </c>
      <c r="D227" s="268">
        <f>IF(($P$10-SUM($D$9:D226))&gt;0,$AA$10,0)</f>
        <v>0</v>
      </c>
      <c r="E227" s="269">
        <f>ROUND(((P$9-SUM(C$9:C226))*G$2/100)/12,0)+ROUND(((P$10-SUM(D$9:D226))*(G$2-P$15)/100)/12,0)</f>
        <v>0</v>
      </c>
      <c r="F227" s="270">
        <f t="shared" si="14"/>
        <v>0</v>
      </c>
      <c r="G227" s="750"/>
      <c r="H227" s="751"/>
      <c r="I227" s="271"/>
      <c r="J227" s="271"/>
      <c r="K227" s="271"/>
      <c r="L227" s="271"/>
      <c r="M227" s="272">
        <f t="shared" si="16"/>
        <v>0</v>
      </c>
      <c r="N227" s="278"/>
      <c r="X227" s="238"/>
      <c r="Y227" s="238"/>
      <c r="Z227" s="238"/>
      <c r="AA227" s="239"/>
    </row>
    <row r="228" spans="1:27" s="240" customFormat="1" ht="18.75" customHeight="1">
      <c r="A228" s="265">
        <f t="shared" si="17"/>
        <v>0</v>
      </c>
      <c r="B228" s="266">
        <f t="shared" si="15"/>
        <v>0</v>
      </c>
      <c r="C228" s="267">
        <f>IF(($P$9-SUM($C$9:C227))&gt;0,$AA$9,0)</f>
        <v>0</v>
      </c>
      <c r="D228" s="268">
        <f>IF(($P$10-SUM($D$9:D227))&gt;0,$AA$10,0)</f>
        <v>0</v>
      </c>
      <c r="E228" s="269">
        <f>ROUND(((P$9-SUM(C$9:C227))*G$2/100)/12,0)+ROUND(((P$10-SUM(D$9:D227))*(G$2-P$15)/100)/12,0)</f>
        <v>0</v>
      </c>
      <c r="F228" s="270">
        <f t="shared" si="14"/>
        <v>0</v>
      </c>
      <c r="G228" s="750"/>
      <c r="H228" s="751"/>
      <c r="I228" s="271"/>
      <c r="J228" s="271"/>
      <c r="K228" s="271"/>
      <c r="L228" s="271"/>
      <c r="M228" s="272">
        <f t="shared" si="16"/>
        <v>0</v>
      </c>
      <c r="N228" s="278"/>
      <c r="X228" s="238"/>
      <c r="Y228" s="238"/>
      <c r="Z228" s="238"/>
      <c r="AA228" s="239"/>
    </row>
    <row r="229" spans="1:27" s="240" customFormat="1" ht="18.75" customHeight="1">
      <c r="A229" s="265">
        <f t="shared" si="17"/>
        <v>0</v>
      </c>
      <c r="B229" s="266">
        <f t="shared" si="15"/>
        <v>0</v>
      </c>
      <c r="C229" s="267">
        <f>IF(($P$9-SUM($C$9:C228))&gt;0,$AA$9,0)</f>
        <v>0</v>
      </c>
      <c r="D229" s="268">
        <f>IF(($P$10-SUM($D$9:D228))&gt;0,$AA$10,0)</f>
        <v>0</v>
      </c>
      <c r="E229" s="269">
        <f>ROUND(((P$9-SUM(C$9:C228))*G$2/100)/12,0)+ROUND(((P$10-SUM(D$9:D228))*(G$2-P$15)/100)/12,0)</f>
        <v>0</v>
      </c>
      <c r="F229" s="270">
        <f t="shared" si="14"/>
        <v>0</v>
      </c>
      <c r="G229" s="750"/>
      <c r="H229" s="751"/>
      <c r="I229" s="271"/>
      <c r="J229" s="271"/>
      <c r="K229" s="271"/>
      <c r="L229" s="271"/>
      <c r="M229" s="272">
        <f t="shared" si="16"/>
        <v>0</v>
      </c>
      <c r="N229" s="278"/>
      <c r="X229" s="238"/>
      <c r="Y229" s="238"/>
      <c r="Z229" s="238"/>
      <c r="AA229" s="239"/>
    </row>
    <row r="230" spans="1:27" s="240" customFormat="1" ht="18.75" customHeight="1">
      <c r="A230" s="265">
        <f t="shared" si="17"/>
        <v>0</v>
      </c>
      <c r="B230" s="266">
        <f t="shared" si="15"/>
        <v>0</v>
      </c>
      <c r="C230" s="267">
        <f>IF(($P$9-SUM($C$9:C229))&gt;0,$AA$9,0)</f>
        <v>0</v>
      </c>
      <c r="D230" s="268">
        <f>IF(($P$10-SUM($D$9:D229))&gt;0,$AA$10,0)</f>
        <v>0</v>
      </c>
      <c r="E230" s="269">
        <f>ROUND(((P$9-SUM(C$9:C229))*G$2/100)/12,0)+ROUND(((P$10-SUM(D$9:D229))*(G$2-P$15)/100)/12,0)</f>
        <v>0</v>
      </c>
      <c r="F230" s="270">
        <f t="shared" si="14"/>
        <v>0</v>
      </c>
      <c r="G230" s="750"/>
      <c r="H230" s="751"/>
      <c r="I230" s="271"/>
      <c r="J230" s="271"/>
      <c r="K230" s="271"/>
      <c r="L230" s="271"/>
      <c r="M230" s="272">
        <f t="shared" si="16"/>
        <v>0</v>
      </c>
      <c r="N230" s="278"/>
      <c r="X230" s="238"/>
      <c r="Y230" s="238"/>
      <c r="Z230" s="238"/>
      <c r="AA230" s="239"/>
    </row>
    <row r="231" spans="1:27" s="240" customFormat="1" ht="18.75" customHeight="1">
      <c r="A231" s="265">
        <f t="shared" si="17"/>
        <v>0</v>
      </c>
      <c r="B231" s="266">
        <f t="shared" si="15"/>
        <v>0</v>
      </c>
      <c r="C231" s="267">
        <f>IF(($P$9-SUM($C$9:C230))&gt;0,$AA$9,0)</f>
        <v>0</v>
      </c>
      <c r="D231" s="268">
        <f>IF(($P$10-SUM($D$9:D230))&gt;0,$AA$10,0)</f>
        <v>0</v>
      </c>
      <c r="E231" s="269">
        <f>ROUND(((P$9-SUM(C$9:C230))*G$2/100)/12,0)+ROUND(((P$10-SUM(D$9:D230))*(G$2-P$15)/100)/12,0)</f>
        <v>0</v>
      </c>
      <c r="F231" s="270">
        <f t="shared" si="14"/>
        <v>0</v>
      </c>
      <c r="G231" s="750"/>
      <c r="H231" s="751"/>
      <c r="I231" s="271"/>
      <c r="J231" s="271"/>
      <c r="K231" s="271"/>
      <c r="L231" s="271"/>
      <c r="M231" s="272">
        <f t="shared" si="16"/>
        <v>0</v>
      </c>
      <c r="N231" s="278"/>
      <c r="X231" s="238"/>
      <c r="Y231" s="238"/>
      <c r="Z231" s="238"/>
      <c r="AA231" s="239"/>
    </row>
    <row r="232" spans="1:27" s="240" customFormat="1" ht="18.75" customHeight="1">
      <c r="A232" s="265">
        <f t="shared" si="17"/>
        <v>0</v>
      </c>
      <c r="B232" s="266">
        <f t="shared" si="15"/>
        <v>0</v>
      </c>
      <c r="C232" s="267">
        <f>IF(($P$9-SUM($C$9:C231))&gt;0,$AA$9,0)</f>
        <v>0</v>
      </c>
      <c r="D232" s="268">
        <f>IF(($P$10-SUM($D$9:D231))&gt;0,$AA$10,0)</f>
        <v>0</v>
      </c>
      <c r="E232" s="269">
        <f>ROUND(((P$9-SUM(C$9:C231))*G$2/100)/12,0)+ROUND(((P$10-SUM(D$9:D231))*(G$2-P$15)/100)/12,0)</f>
        <v>0</v>
      </c>
      <c r="F232" s="270">
        <f t="shared" si="14"/>
        <v>0</v>
      </c>
      <c r="G232" s="750"/>
      <c r="H232" s="751"/>
      <c r="I232" s="271"/>
      <c r="J232" s="271"/>
      <c r="K232" s="271"/>
      <c r="L232" s="271"/>
      <c r="M232" s="272">
        <f t="shared" si="16"/>
        <v>0</v>
      </c>
      <c r="N232" s="278"/>
      <c r="X232" s="238"/>
      <c r="Y232" s="238"/>
      <c r="Z232" s="238"/>
      <c r="AA232" s="239"/>
    </row>
    <row r="233" spans="1:27" s="240" customFormat="1" ht="18.75" customHeight="1">
      <c r="A233" s="265">
        <f t="shared" si="17"/>
        <v>0</v>
      </c>
      <c r="B233" s="266">
        <f t="shared" si="15"/>
        <v>0</v>
      </c>
      <c r="C233" s="267">
        <f>IF(($P$9-SUM($C$9:C232))&gt;0,$AA$9,0)</f>
        <v>0</v>
      </c>
      <c r="D233" s="268">
        <f>IF(($P$10-SUM($D$9:D232))&gt;0,$AA$10,0)</f>
        <v>0</v>
      </c>
      <c r="E233" s="269">
        <f>ROUND(((P$9-SUM(C$9:C232))*G$2/100)/12,0)+ROUND(((P$10-SUM(D$9:D232))*(G$2-P$15)/100)/12,0)</f>
        <v>0</v>
      </c>
      <c r="F233" s="270">
        <f t="shared" si="14"/>
        <v>0</v>
      </c>
      <c r="G233" s="750"/>
      <c r="H233" s="751"/>
      <c r="I233" s="271"/>
      <c r="J233" s="271"/>
      <c r="K233" s="271"/>
      <c r="L233" s="271"/>
      <c r="M233" s="272">
        <f t="shared" si="16"/>
        <v>0</v>
      </c>
      <c r="N233" s="278"/>
      <c r="X233" s="238"/>
      <c r="Y233" s="238"/>
      <c r="Z233" s="238"/>
      <c r="AA233" s="239"/>
    </row>
    <row r="234" spans="1:27" s="240" customFormat="1" ht="18.75" customHeight="1">
      <c r="A234" s="265">
        <f t="shared" si="17"/>
        <v>0</v>
      </c>
      <c r="B234" s="266">
        <f t="shared" si="15"/>
        <v>0</v>
      </c>
      <c r="C234" s="267">
        <f>IF(($P$9-SUM($C$9:C233))&gt;0,$AA$9,0)</f>
        <v>0</v>
      </c>
      <c r="D234" s="268">
        <f>IF(($P$10-SUM($D$9:D233))&gt;0,$AA$10,0)</f>
        <v>0</v>
      </c>
      <c r="E234" s="269">
        <f>ROUND(((P$9-SUM(C$9:C233))*G$2/100)/12,0)+ROUND(((P$10-SUM(D$9:D233))*(G$2-P$15)/100)/12,0)</f>
        <v>0</v>
      </c>
      <c r="F234" s="270">
        <f t="shared" si="14"/>
        <v>0</v>
      </c>
      <c r="G234" s="280" t="s">
        <v>253</v>
      </c>
      <c r="H234" s="316">
        <f>IF(P$13&gt;1,"未定",SUM(F225:F236))</f>
        <v>0</v>
      </c>
      <c r="I234" s="271"/>
      <c r="J234" s="271"/>
      <c r="K234" s="271"/>
      <c r="L234" s="271"/>
      <c r="M234" s="272">
        <f t="shared" si="16"/>
        <v>0</v>
      </c>
      <c r="N234" s="278"/>
      <c r="X234" s="238"/>
      <c r="Y234" s="238"/>
      <c r="Z234" s="238"/>
      <c r="AA234" s="239"/>
    </row>
    <row r="235" spans="1:27" s="240" customFormat="1" ht="18.75" customHeight="1">
      <c r="A235" s="265">
        <f t="shared" si="17"/>
        <v>0</v>
      </c>
      <c r="B235" s="266">
        <f t="shared" si="15"/>
        <v>0</v>
      </c>
      <c r="C235" s="267">
        <f>IF(($P$9-SUM($C$9:C234))&gt;0,$AA$9,0)</f>
        <v>0</v>
      </c>
      <c r="D235" s="268">
        <f>IF(($P$10-SUM($D$9:D234))&gt;0,$AA$10,0)</f>
        <v>0</v>
      </c>
      <c r="E235" s="269">
        <f>ROUND(((P$9-SUM(C$9:C234))*G$2/100)/12,0)+ROUND(((P$10-SUM(D$9:D234))*(G$2-P$15)/100)/12,0)</f>
        <v>0</v>
      </c>
      <c r="F235" s="270">
        <f t="shared" si="14"/>
        <v>0</v>
      </c>
      <c r="G235" s="282" t="s">
        <v>280</v>
      </c>
      <c r="H235" s="283">
        <f>SUM(B225:B236)</f>
        <v>0</v>
      </c>
      <c r="I235" s="271"/>
      <c r="J235" s="271"/>
      <c r="K235" s="271"/>
      <c r="L235" s="271"/>
      <c r="M235" s="272">
        <f t="shared" si="16"/>
        <v>0</v>
      </c>
      <c r="N235" s="278"/>
      <c r="X235" s="238"/>
      <c r="Y235" s="238"/>
      <c r="Z235" s="238"/>
      <c r="AA235" s="239"/>
    </row>
    <row r="236" spans="1:27" s="240" customFormat="1" ht="18.75" customHeight="1">
      <c r="A236" s="286">
        <f t="shared" si="17"/>
        <v>0</v>
      </c>
      <c r="B236" s="287">
        <f t="shared" si="15"/>
        <v>0</v>
      </c>
      <c r="C236" s="288">
        <f>IF(($P$9-SUM($C$9:C235))&gt;0,$AA$9,0)</f>
        <v>0</v>
      </c>
      <c r="D236" s="289">
        <f>IF(($P$10-SUM($D$9:D235))&gt;0,$AA$10,0)</f>
        <v>0</v>
      </c>
      <c r="E236" s="290">
        <f>ROUND(((P$9-SUM(C$9:C235))*G$2/100)/12,0)+ROUND(((P$10-SUM(D$9:D235))*(G$2-P$15)/100)/12,0)</f>
        <v>0</v>
      </c>
      <c r="F236" s="291">
        <f t="shared" si="14"/>
        <v>0</v>
      </c>
      <c r="G236" s="292" t="s">
        <v>287</v>
      </c>
      <c r="H236" s="293">
        <f>IF(P$13&gt;1,"未定",SUM(E225:E236))</f>
        <v>0</v>
      </c>
      <c r="I236" s="294"/>
      <c r="J236" s="294"/>
      <c r="K236" s="294"/>
      <c r="L236" s="294"/>
      <c r="M236" s="295">
        <f t="shared" si="16"/>
        <v>0</v>
      </c>
      <c r="N236" s="278"/>
      <c r="X236" s="238"/>
      <c r="Y236" s="238"/>
      <c r="Z236" s="238"/>
      <c r="AA236" s="239"/>
    </row>
    <row r="237" spans="1:27" s="240" customFormat="1" ht="18.75" customHeight="1">
      <c r="A237" s="253">
        <f t="shared" si="17"/>
        <v>0</v>
      </c>
      <c r="B237" s="254">
        <f t="shared" si="15"/>
        <v>0</v>
      </c>
      <c r="C237" s="255">
        <f>IF(($P$9-SUM($C$9:C236))&gt;0,$AA$9,0)</f>
        <v>0</v>
      </c>
      <c r="D237" s="256">
        <f>IF(($P$10-SUM($D$9:D236))&gt;0,$AA$10,0)</f>
        <v>0</v>
      </c>
      <c r="E237" s="301">
        <f>ROUND(((P$9-SUM(C$9:C236))*G$2/100)/12,0)+ROUND(((P$10-SUM(D$9:D236))*(G$2-P$15)/100)/12,0)</f>
        <v>0</v>
      </c>
      <c r="F237" s="258">
        <f t="shared" si="14"/>
        <v>0</v>
      </c>
      <c r="G237" s="748" t="s">
        <v>316</v>
      </c>
      <c r="H237" s="749"/>
      <c r="I237" s="259"/>
      <c r="J237" s="259"/>
      <c r="K237" s="259"/>
      <c r="L237" s="259"/>
      <c r="M237" s="261">
        <f t="shared" si="16"/>
        <v>0</v>
      </c>
      <c r="N237" s="278"/>
      <c r="X237" s="238"/>
      <c r="Y237" s="238"/>
      <c r="Z237" s="238"/>
      <c r="AA237" s="239"/>
    </row>
    <row r="238" spans="1:27" s="240" customFormat="1" ht="18.75" customHeight="1">
      <c r="A238" s="265">
        <f t="shared" si="17"/>
        <v>0</v>
      </c>
      <c r="B238" s="266">
        <f t="shared" si="15"/>
        <v>0</v>
      </c>
      <c r="C238" s="267">
        <f>IF(($P$9-SUM($C$9:C237))&gt;0,$AA$9,0)</f>
        <v>0</v>
      </c>
      <c r="D238" s="268">
        <f>IF(($P$10-SUM($D$9:D237))&gt;0,$AA$10,0)</f>
        <v>0</v>
      </c>
      <c r="E238" s="269">
        <f>ROUND(((P$9-SUM(C$9:C237))*G$2/100)/12,0)+ROUND(((P$10-SUM(D$9:D237))*(G$2-P$15)/100)/12,0)</f>
        <v>0</v>
      </c>
      <c r="F238" s="270">
        <f t="shared" si="14"/>
        <v>0</v>
      </c>
      <c r="G238" s="750"/>
      <c r="H238" s="751"/>
      <c r="I238" s="271"/>
      <c r="J238" s="271"/>
      <c r="K238" s="271"/>
      <c r="L238" s="271"/>
      <c r="M238" s="272">
        <f t="shared" si="16"/>
        <v>0</v>
      </c>
      <c r="N238" s="278"/>
      <c r="X238" s="238"/>
      <c r="Y238" s="238"/>
      <c r="Z238" s="238"/>
      <c r="AA238" s="239"/>
    </row>
    <row r="239" spans="1:27" s="240" customFormat="1" ht="18.75" customHeight="1">
      <c r="A239" s="265">
        <f t="shared" si="17"/>
        <v>0</v>
      </c>
      <c r="B239" s="266">
        <f t="shared" si="15"/>
        <v>0</v>
      </c>
      <c r="C239" s="267">
        <f>IF(($P$9-SUM($C$9:C238))&gt;0,$AA$9,0)</f>
        <v>0</v>
      </c>
      <c r="D239" s="268">
        <f>IF(($P$10-SUM($D$9:D238))&gt;0,$AA$10,0)</f>
        <v>0</v>
      </c>
      <c r="E239" s="269">
        <f>ROUND(((P$9-SUM(C$9:C238))*G$2/100)/12,0)+ROUND(((P$10-SUM(D$9:D238))*(G$2-P$15)/100)/12,0)</f>
        <v>0</v>
      </c>
      <c r="F239" s="270">
        <f t="shared" si="14"/>
        <v>0</v>
      </c>
      <c r="G239" s="750"/>
      <c r="H239" s="751"/>
      <c r="I239" s="271"/>
      <c r="J239" s="271"/>
      <c r="K239" s="271"/>
      <c r="L239" s="271"/>
      <c r="M239" s="272">
        <f t="shared" si="16"/>
        <v>0</v>
      </c>
      <c r="N239" s="278"/>
      <c r="X239" s="238"/>
      <c r="Y239" s="238"/>
      <c r="Z239" s="238"/>
      <c r="AA239" s="239"/>
    </row>
    <row r="240" spans="1:27" s="240" customFormat="1" ht="18.75" customHeight="1">
      <c r="A240" s="265">
        <f t="shared" si="17"/>
        <v>0</v>
      </c>
      <c r="B240" s="266">
        <f t="shared" si="15"/>
        <v>0</v>
      </c>
      <c r="C240" s="267">
        <f>IF(($P$9-SUM($C$9:C239))&gt;0,$AA$9,0)</f>
        <v>0</v>
      </c>
      <c r="D240" s="268">
        <f>IF(($P$10-SUM($D$9:D239))&gt;0,$AA$10,0)</f>
        <v>0</v>
      </c>
      <c r="E240" s="269">
        <f>ROUND(((P$9-SUM(C$9:C239))*G$2/100)/12,0)+ROUND(((P$10-SUM(D$9:D239))*(G$2-P$15)/100)/12,0)</f>
        <v>0</v>
      </c>
      <c r="F240" s="270">
        <f t="shared" si="14"/>
        <v>0</v>
      </c>
      <c r="G240" s="750"/>
      <c r="H240" s="751"/>
      <c r="I240" s="271"/>
      <c r="J240" s="271"/>
      <c r="K240" s="271"/>
      <c r="L240" s="271"/>
      <c r="M240" s="272">
        <f t="shared" si="16"/>
        <v>0</v>
      </c>
      <c r="N240" s="278"/>
      <c r="X240" s="238"/>
      <c r="Y240" s="238"/>
      <c r="Z240" s="238"/>
      <c r="AA240" s="239"/>
    </row>
    <row r="241" spans="1:27" s="240" customFormat="1" ht="18.75" customHeight="1">
      <c r="A241" s="265">
        <f t="shared" si="17"/>
        <v>0</v>
      </c>
      <c r="B241" s="266">
        <f t="shared" si="15"/>
        <v>0</v>
      </c>
      <c r="C241" s="267">
        <f>IF(($P$9-SUM($C$9:C240))&gt;0,$AA$9,0)</f>
        <v>0</v>
      </c>
      <c r="D241" s="268">
        <f>IF(($P$10-SUM($D$9:D240))&gt;0,$AA$10,0)</f>
        <v>0</v>
      </c>
      <c r="E241" s="269">
        <f>ROUND(((P$9-SUM(C$9:C240))*G$2/100)/12,0)+ROUND(((P$10-SUM(D$9:D240))*(G$2-P$15)/100)/12,0)</f>
        <v>0</v>
      </c>
      <c r="F241" s="270">
        <f t="shared" si="14"/>
        <v>0</v>
      </c>
      <c r="G241" s="750"/>
      <c r="H241" s="751"/>
      <c r="I241" s="271"/>
      <c r="J241" s="271"/>
      <c r="K241" s="271"/>
      <c r="L241" s="271"/>
      <c r="M241" s="272">
        <f t="shared" si="16"/>
        <v>0</v>
      </c>
      <c r="N241" s="278"/>
      <c r="X241" s="238"/>
      <c r="Y241" s="238"/>
      <c r="Z241" s="238"/>
      <c r="AA241" s="239"/>
    </row>
    <row r="242" spans="1:27" s="240" customFormat="1" ht="18.75" customHeight="1">
      <c r="A242" s="265">
        <f t="shared" si="17"/>
        <v>0</v>
      </c>
      <c r="B242" s="266">
        <f t="shared" si="15"/>
        <v>0</v>
      </c>
      <c r="C242" s="267">
        <f>IF(($P$9-SUM($C$9:C241))&gt;0,$AA$9,0)</f>
        <v>0</v>
      </c>
      <c r="D242" s="268">
        <f>IF(($P$10-SUM($D$9:D241))&gt;0,$AA$10,0)</f>
        <v>0</v>
      </c>
      <c r="E242" s="269">
        <f>ROUND(((P$9-SUM(C$9:C241))*G$2/100)/12,0)+ROUND(((P$10-SUM(D$9:D241))*(G$2-P$15)/100)/12,0)</f>
        <v>0</v>
      </c>
      <c r="F242" s="270">
        <f t="shared" si="14"/>
        <v>0</v>
      </c>
      <c r="G242" s="750"/>
      <c r="H242" s="751"/>
      <c r="I242" s="271"/>
      <c r="J242" s="271"/>
      <c r="K242" s="271"/>
      <c r="L242" s="271"/>
      <c r="M242" s="272">
        <f t="shared" si="16"/>
        <v>0</v>
      </c>
      <c r="N242" s="278"/>
      <c r="X242" s="238"/>
      <c r="Y242" s="238"/>
      <c r="Z242" s="238"/>
      <c r="AA242" s="239"/>
    </row>
    <row r="243" spans="1:27" s="240" customFormat="1" ht="18.75" customHeight="1">
      <c r="A243" s="265">
        <f t="shared" si="17"/>
        <v>0</v>
      </c>
      <c r="B243" s="266">
        <f t="shared" si="15"/>
        <v>0</v>
      </c>
      <c r="C243" s="267">
        <f>IF(($P$9-SUM($C$9:C242))&gt;0,$AA$9,0)</f>
        <v>0</v>
      </c>
      <c r="D243" s="268">
        <f>IF(($P$10-SUM($D$9:D242))&gt;0,$AA$10,0)</f>
        <v>0</v>
      </c>
      <c r="E243" s="269">
        <f>ROUND(((P$9-SUM(C$9:C242))*G$2/100)/12,0)+ROUND(((P$10-SUM(D$9:D242))*(G$2-P$15)/100)/12,0)</f>
        <v>0</v>
      </c>
      <c r="F243" s="270">
        <f t="shared" si="14"/>
        <v>0</v>
      </c>
      <c r="G243" s="750"/>
      <c r="H243" s="751"/>
      <c r="I243" s="271"/>
      <c r="J243" s="271"/>
      <c r="K243" s="271"/>
      <c r="L243" s="271"/>
      <c r="M243" s="272">
        <f t="shared" si="16"/>
        <v>0</v>
      </c>
      <c r="N243" s="278"/>
      <c r="X243" s="238"/>
      <c r="Y243" s="238"/>
      <c r="Z243" s="238"/>
      <c r="AA243" s="239"/>
    </row>
    <row r="244" spans="1:27" s="240" customFormat="1" ht="18.75" customHeight="1">
      <c r="A244" s="265">
        <f t="shared" si="17"/>
        <v>0</v>
      </c>
      <c r="B244" s="266">
        <f t="shared" si="15"/>
        <v>0</v>
      </c>
      <c r="C244" s="267">
        <f>IF(($P$9-SUM($C$9:C243))&gt;0,$AA$9,0)</f>
        <v>0</v>
      </c>
      <c r="D244" s="268">
        <f>IF(($P$10-SUM($D$9:D243))&gt;0,$AA$10,0)</f>
        <v>0</v>
      </c>
      <c r="E244" s="269">
        <f>ROUND(((P$9-SUM(C$9:C243))*G$2/100)/12,0)+ROUND(((P$10-SUM(D$9:D243))*(G$2-P$15)/100)/12,0)</f>
        <v>0</v>
      </c>
      <c r="F244" s="270">
        <f t="shared" si="14"/>
        <v>0</v>
      </c>
      <c r="G244" s="750"/>
      <c r="H244" s="751"/>
      <c r="I244" s="271"/>
      <c r="J244" s="271"/>
      <c r="K244" s="271"/>
      <c r="L244" s="271"/>
      <c r="M244" s="272">
        <f t="shared" si="16"/>
        <v>0</v>
      </c>
      <c r="N244" s="278"/>
      <c r="X244" s="238"/>
      <c r="Y244" s="238"/>
      <c r="Z244" s="238"/>
      <c r="AA244" s="239"/>
    </row>
    <row r="245" spans="1:27" s="240" customFormat="1" ht="18.75" customHeight="1">
      <c r="A245" s="265">
        <f t="shared" si="17"/>
        <v>0</v>
      </c>
      <c r="B245" s="266">
        <f t="shared" si="15"/>
        <v>0</v>
      </c>
      <c r="C245" s="267">
        <f>IF(($P$9-SUM($C$9:C244))&gt;0,$AA$9,0)</f>
        <v>0</v>
      </c>
      <c r="D245" s="268">
        <f>IF(($P$10-SUM($D$9:D244))&gt;0,$AA$10,0)</f>
        <v>0</v>
      </c>
      <c r="E245" s="269">
        <f>ROUND(((P$9-SUM(C$9:C244))*G$2/100)/12,0)+ROUND(((P$10-SUM(D$9:D244))*(G$2-P$15)/100)/12,0)</f>
        <v>0</v>
      </c>
      <c r="F245" s="270">
        <f t="shared" si="14"/>
        <v>0</v>
      </c>
      <c r="G245" s="750"/>
      <c r="H245" s="751"/>
      <c r="I245" s="271"/>
      <c r="J245" s="271"/>
      <c r="K245" s="271"/>
      <c r="L245" s="271"/>
      <c r="M245" s="272">
        <f t="shared" si="16"/>
        <v>0</v>
      </c>
      <c r="N245" s="278"/>
      <c r="X245" s="238"/>
      <c r="Y245" s="238"/>
      <c r="Z245" s="238"/>
      <c r="AA245" s="239"/>
    </row>
    <row r="246" spans="1:27" s="240" customFormat="1" ht="18.75" customHeight="1">
      <c r="A246" s="265">
        <f t="shared" si="17"/>
        <v>0</v>
      </c>
      <c r="B246" s="266">
        <f t="shared" si="15"/>
        <v>0</v>
      </c>
      <c r="C246" s="267">
        <f>IF(($P$9-SUM($C$9:C245))&gt;0,$AA$9,0)</f>
        <v>0</v>
      </c>
      <c r="D246" s="268">
        <f>IF(($P$10-SUM($D$9:D245))&gt;0,$AA$10,0)</f>
        <v>0</v>
      </c>
      <c r="E246" s="269">
        <f>ROUND(((P$9-SUM(C$9:C245))*G$2/100)/12,0)+ROUND(((P$10-SUM(D$9:D245))*(G$2-P$15)/100)/12,0)</f>
        <v>0</v>
      </c>
      <c r="F246" s="270">
        <f t="shared" si="14"/>
        <v>0</v>
      </c>
      <c r="G246" s="280" t="s">
        <v>253</v>
      </c>
      <c r="H246" s="316">
        <f>IF(P$13&gt;1,"未定",SUM(F237:F248))</f>
        <v>0</v>
      </c>
      <c r="I246" s="271"/>
      <c r="J246" s="271"/>
      <c r="K246" s="271"/>
      <c r="L246" s="271"/>
      <c r="M246" s="272">
        <f t="shared" si="16"/>
        <v>0</v>
      </c>
      <c r="N246" s="278"/>
      <c r="X246" s="238"/>
      <c r="Y246" s="238"/>
      <c r="Z246" s="238"/>
      <c r="AA246" s="239"/>
    </row>
    <row r="247" spans="1:27" s="240" customFormat="1" ht="18.75" customHeight="1">
      <c r="A247" s="265">
        <f t="shared" si="17"/>
        <v>0</v>
      </c>
      <c r="B247" s="266">
        <f t="shared" si="15"/>
        <v>0</v>
      </c>
      <c r="C247" s="267">
        <f>IF(($P$9-SUM($C$9:C246))&gt;0,$AA$9,0)</f>
        <v>0</v>
      </c>
      <c r="D247" s="268">
        <f>IF(($P$10-SUM($D$9:D246))&gt;0,$AA$10,0)</f>
        <v>0</v>
      </c>
      <c r="E247" s="269">
        <f>ROUND(((P$9-SUM(C$9:C246))*G$2/100)/12,0)+ROUND(((P$10-SUM(D$9:D246))*(G$2-P$15)/100)/12,0)</f>
        <v>0</v>
      </c>
      <c r="F247" s="270">
        <f t="shared" si="14"/>
        <v>0</v>
      </c>
      <c r="G247" s="282" t="s">
        <v>280</v>
      </c>
      <c r="H247" s="283">
        <f>SUM(B237:B248)</f>
        <v>0</v>
      </c>
      <c r="I247" s="271"/>
      <c r="J247" s="271"/>
      <c r="K247" s="271"/>
      <c r="L247" s="271"/>
      <c r="M247" s="272">
        <f t="shared" si="16"/>
        <v>0</v>
      </c>
      <c r="N247" s="278"/>
      <c r="X247" s="238"/>
      <c r="Y247" s="238"/>
      <c r="Z247" s="238"/>
      <c r="AA247" s="239"/>
    </row>
    <row r="248" spans="1:27" s="240" customFormat="1" ht="18.75" customHeight="1">
      <c r="A248" s="286">
        <f t="shared" si="17"/>
        <v>0</v>
      </c>
      <c r="B248" s="287">
        <f t="shared" si="15"/>
        <v>0</v>
      </c>
      <c r="C248" s="288">
        <f>IF(($P$9-SUM($C$9:C247))&gt;0,$AA$9,0)</f>
        <v>0</v>
      </c>
      <c r="D248" s="289">
        <f>IF(($P$10-SUM($D$9:D247))&gt;0,$AA$10,0)</f>
        <v>0</v>
      </c>
      <c r="E248" s="290">
        <f>ROUND(((P$9-SUM(C$9:C247))*G$2/100)/12,0)+ROUND(((P$10-SUM(D$9:D247))*(G$2-P$15)/100)/12,0)</f>
        <v>0</v>
      </c>
      <c r="F248" s="291">
        <f t="shared" si="14"/>
        <v>0</v>
      </c>
      <c r="G248" s="292" t="s">
        <v>287</v>
      </c>
      <c r="H248" s="293">
        <f>IF(P$13&gt;1,"未定",SUM(E237:E248))</f>
        <v>0</v>
      </c>
      <c r="I248" s="294"/>
      <c r="J248" s="294"/>
      <c r="K248" s="294"/>
      <c r="L248" s="294"/>
      <c r="M248" s="295">
        <f t="shared" si="16"/>
        <v>0</v>
      </c>
      <c r="N248" s="278"/>
      <c r="X248" s="238"/>
      <c r="Y248" s="238"/>
      <c r="Z248" s="238"/>
      <c r="AA248" s="239"/>
    </row>
    <row r="249" spans="1:27" s="240" customFormat="1" ht="18.75" customHeight="1">
      <c r="A249" s="253">
        <f t="shared" si="17"/>
        <v>0</v>
      </c>
      <c r="B249" s="254">
        <f t="shared" si="15"/>
        <v>0</v>
      </c>
      <c r="C249" s="255">
        <f>IF(($P$9-SUM($C$9:C248))&gt;0,$AA$9,0)</f>
        <v>0</v>
      </c>
      <c r="D249" s="256">
        <f>IF(($P$10-SUM($D$9:D248))&gt;0,$AA$10,0)</f>
        <v>0</v>
      </c>
      <c r="E249" s="301">
        <f>ROUND(((P$9-SUM(C$9:C248))*G$2/100)/12,0)+ROUND(((P$10-SUM(D$9:D248))*(G$2-P$15)/100)/12,0)</f>
        <v>0</v>
      </c>
      <c r="F249" s="258">
        <f t="shared" si="14"/>
        <v>0</v>
      </c>
      <c r="G249" s="748" t="s">
        <v>317</v>
      </c>
      <c r="H249" s="749"/>
      <c r="I249" s="259"/>
      <c r="J249" s="259"/>
      <c r="K249" s="259"/>
      <c r="L249" s="259"/>
      <c r="M249" s="261">
        <f t="shared" si="16"/>
        <v>0</v>
      </c>
      <c r="N249" s="278"/>
      <c r="X249" s="238"/>
      <c r="Y249" s="238"/>
      <c r="Z249" s="238"/>
      <c r="AA249" s="239"/>
    </row>
    <row r="250" spans="1:27" s="240" customFormat="1" ht="18.75" customHeight="1">
      <c r="A250" s="265">
        <f t="shared" si="17"/>
        <v>0</v>
      </c>
      <c r="B250" s="266">
        <f t="shared" si="15"/>
        <v>0</v>
      </c>
      <c r="C250" s="267">
        <f>IF(($P$9-SUM($C$9:C249))&gt;0,$AA$9,0)</f>
        <v>0</v>
      </c>
      <c r="D250" s="268">
        <f>IF(($P$10-SUM($D$9:D249))&gt;0,$AA$10,0)</f>
        <v>0</v>
      </c>
      <c r="E250" s="269">
        <f>ROUND(((P$9-SUM(C$9:C249))*G$2/100)/12,0)+ROUND(((P$10-SUM(D$9:D249))*(G$2-P$15)/100)/12,0)</f>
        <v>0</v>
      </c>
      <c r="F250" s="270">
        <f t="shared" si="14"/>
        <v>0</v>
      </c>
      <c r="G250" s="750"/>
      <c r="H250" s="751"/>
      <c r="I250" s="271"/>
      <c r="J250" s="271"/>
      <c r="K250" s="271"/>
      <c r="L250" s="271"/>
      <c r="M250" s="272">
        <f t="shared" si="16"/>
        <v>0</v>
      </c>
      <c r="N250" s="278"/>
      <c r="X250" s="238"/>
      <c r="Y250" s="238"/>
      <c r="Z250" s="238"/>
      <c r="AA250" s="239"/>
    </row>
    <row r="251" spans="1:27" s="240" customFormat="1" ht="18.75" customHeight="1">
      <c r="A251" s="265">
        <f t="shared" si="17"/>
        <v>0</v>
      </c>
      <c r="B251" s="266">
        <f t="shared" si="15"/>
        <v>0</v>
      </c>
      <c r="C251" s="267">
        <f>IF(($P$9-SUM($C$9:C250))&gt;0,$AA$9,0)</f>
        <v>0</v>
      </c>
      <c r="D251" s="268">
        <f>IF(($P$10-SUM($D$9:D250))&gt;0,$AA$10,0)</f>
        <v>0</v>
      </c>
      <c r="E251" s="269">
        <f>ROUND(((P$9-SUM(C$9:C250))*G$2/100)/12,0)+ROUND(((P$10-SUM(D$9:D250))*(G$2-P$15)/100)/12,0)</f>
        <v>0</v>
      </c>
      <c r="F251" s="270">
        <f t="shared" si="14"/>
        <v>0</v>
      </c>
      <c r="G251" s="750"/>
      <c r="H251" s="751"/>
      <c r="I251" s="271"/>
      <c r="J251" s="271"/>
      <c r="K251" s="271"/>
      <c r="L251" s="271"/>
      <c r="M251" s="272">
        <f t="shared" si="16"/>
        <v>0</v>
      </c>
      <c r="N251" s="278"/>
      <c r="X251" s="238"/>
      <c r="Y251" s="238"/>
      <c r="Z251" s="238"/>
      <c r="AA251" s="239"/>
    </row>
    <row r="252" spans="1:27" s="240" customFormat="1" ht="18.75" customHeight="1">
      <c r="A252" s="265">
        <f t="shared" si="17"/>
        <v>0</v>
      </c>
      <c r="B252" s="266">
        <f t="shared" si="15"/>
        <v>0</v>
      </c>
      <c r="C252" s="267">
        <f>IF(($P$9-SUM($C$9:C251))&gt;0,$AA$9,0)</f>
        <v>0</v>
      </c>
      <c r="D252" s="268">
        <f>IF(($P$10-SUM($D$9:D251))&gt;0,$AA$10,0)</f>
        <v>0</v>
      </c>
      <c r="E252" s="269">
        <f>ROUND(((P$9-SUM(C$9:C251))*G$2/100)/12,0)+ROUND(((P$10-SUM(D$9:D251))*(G$2-P$15)/100)/12,0)</f>
        <v>0</v>
      </c>
      <c r="F252" s="270">
        <f t="shared" si="14"/>
        <v>0</v>
      </c>
      <c r="G252" s="750"/>
      <c r="H252" s="751"/>
      <c r="I252" s="271"/>
      <c r="J252" s="271"/>
      <c r="K252" s="271"/>
      <c r="L252" s="271"/>
      <c r="M252" s="272">
        <f t="shared" si="16"/>
        <v>0</v>
      </c>
      <c r="N252" s="278"/>
      <c r="X252" s="238"/>
      <c r="Y252" s="238"/>
      <c r="Z252" s="238"/>
      <c r="AA252" s="239"/>
    </row>
    <row r="253" spans="1:27" s="240" customFormat="1" ht="18.75" customHeight="1">
      <c r="A253" s="265">
        <f t="shared" si="17"/>
        <v>0</v>
      </c>
      <c r="B253" s="266">
        <f t="shared" si="15"/>
        <v>0</v>
      </c>
      <c r="C253" s="267">
        <f>IF(($P$9-SUM($C$9:C252))&gt;0,$AA$9,0)</f>
        <v>0</v>
      </c>
      <c r="D253" s="268">
        <f>IF(($P$10-SUM($D$9:D252))&gt;0,$AA$10,0)</f>
        <v>0</v>
      </c>
      <c r="E253" s="269">
        <f>ROUND(((P$9-SUM(C$9:C252))*G$2/100)/12,0)+ROUND(((P$10-SUM(D$9:D252))*(G$2-P$15)/100)/12,0)</f>
        <v>0</v>
      </c>
      <c r="F253" s="270">
        <f t="shared" si="14"/>
        <v>0</v>
      </c>
      <c r="G253" s="750"/>
      <c r="H253" s="751"/>
      <c r="I253" s="271"/>
      <c r="J253" s="271"/>
      <c r="K253" s="271"/>
      <c r="L253" s="271"/>
      <c r="M253" s="272">
        <f t="shared" si="16"/>
        <v>0</v>
      </c>
      <c r="N253" s="278"/>
      <c r="X253" s="238"/>
      <c r="Y253" s="238"/>
      <c r="Z253" s="238"/>
      <c r="AA253" s="239"/>
    </row>
    <row r="254" spans="1:27" s="240" customFormat="1" ht="18.75" customHeight="1">
      <c r="A254" s="265">
        <f t="shared" si="17"/>
        <v>0</v>
      </c>
      <c r="B254" s="266">
        <f t="shared" si="15"/>
        <v>0</v>
      </c>
      <c r="C254" s="267">
        <f>IF(($P$9-SUM($C$9:C253))&gt;0,$AA$9,0)</f>
        <v>0</v>
      </c>
      <c r="D254" s="268">
        <f>IF(($P$10-SUM($D$9:D253))&gt;0,$AA$10,0)</f>
        <v>0</v>
      </c>
      <c r="E254" s="269">
        <f>ROUND(((P$9-SUM(C$9:C253))*G$2/100)/12,0)+ROUND(((P$10-SUM(D$9:D253))*(G$2-P$15)/100)/12,0)</f>
        <v>0</v>
      </c>
      <c r="F254" s="270">
        <f t="shared" si="14"/>
        <v>0</v>
      </c>
      <c r="G254" s="750"/>
      <c r="H254" s="751"/>
      <c r="I254" s="271"/>
      <c r="J254" s="271"/>
      <c r="K254" s="271"/>
      <c r="L254" s="271"/>
      <c r="M254" s="272">
        <f t="shared" si="16"/>
        <v>0</v>
      </c>
      <c r="N254" s="278"/>
      <c r="X254" s="238"/>
      <c r="Y254" s="238"/>
      <c r="Z254" s="238"/>
      <c r="AA254" s="239"/>
    </row>
    <row r="255" spans="1:27" s="240" customFormat="1" ht="18.75" customHeight="1">
      <c r="A255" s="265">
        <f t="shared" si="17"/>
        <v>0</v>
      </c>
      <c r="B255" s="266">
        <f t="shared" si="15"/>
        <v>0</v>
      </c>
      <c r="C255" s="267">
        <f>IF(($P$9-SUM($C$9:C254))&gt;0,$AA$9,0)</f>
        <v>0</v>
      </c>
      <c r="D255" s="268">
        <f>IF(($P$10-SUM($D$9:D254))&gt;0,$AA$10,0)</f>
        <v>0</v>
      </c>
      <c r="E255" s="269">
        <f>ROUND(((P$9-SUM(C$9:C254))*G$2/100)/12,0)+ROUND(((P$10-SUM(D$9:D254))*(G$2-P$15)/100)/12,0)</f>
        <v>0</v>
      </c>
      <c r="F255" s="270">
        <f t="shared" si="14"/>
        <v>0</v>
      </c>
      <c r="G255" s="750"/>
      <c r="H255" s="751"/>
      <c r="I255" s="271"/>
      <c r="J255" s="271"/>
      <c r="K255" s="271"/>
      <c r="L255" s="271"/>
      <c r="M255" s="272">
        <f t="shared" si="16"/>
        <v>0</v>
      </c>
      <c r="N255" s="278"/>
      <c r="X255" s="238"/>
      <c r="Y255" s="238"/>
      <c r="Z255" s="238"/>
      <c r="AA255" s="239"/>
    </row>
    <row r="256" spans="1:27" s="240" customFormat="1" ht="18.75" customHeight="1">
      <c r="A256" s="265">
        <f t="shared" si="17"/>
        <v>0</v>
      </c>
      <c r="B256" s="266">
        <f t="shared" si="15"/>
        <v>0</v>
      </c>
      <c r="C256" s="267">
        <f>IF(($P$9-SUM($C$9:C255))&gt;0,$AA$9,0)</f>
        <v>0</v>
      </c>
      <c r="D256" s="268">
        <f>IF(($P$10-SUM($D$9:D255))&gt;0,$AA$10,0)</f>
        <v>0</v>
      </c>
      <c r="E256" s="269">
        <f>ROUND(((P$9-SUM(C$9:C255))*G$2/100)/12,0)+ROUND(((P$10-SUM(D$9:D255))*(G$2-P$15)/100)/12,0)</f>
        <v>0</v>
      </c>
      <c r="F256" s="270">
        <f t="shared" si="14"/>
        <v>0</v>
      </c>
      <c r="G256" s="750"/>
      <c r="H256" s="751"/>
      <c r="I256" s="271"/>
      <c r="J256" s="271"/>
      <c r="K256" s="271"/>
      <c r="L256" s="271"/>
      <c r="M256" s="272">
        <f t="shared" si="16"/>
        <v>0</v>
      </c>
      <c r="N256" s="278"/>
      <c r="X256" s="238"/>
      <c r="Y256" s="238"/>
      <c r="Z256" s="238"/>
      <c r="AA256" s="239"/>
    </row>
    <row r="257" spans="1:27" s="240" customFormat="1" ht="18.75" customHeight="1">
      <c r="A257" s="265">
        <f t="shared" si="17"/>
        <v>0</v>
      </c>
      <c r="B257" s="266">
        <f t="shared" si="15"/>
        <v>0</v>
      </c>
      <c r="C257" s="267">
        <f>IF(($P$9-SUM($C$9:C256))&gt;0,$AA$9,0)</f>
        <v>0</v>
      </c>
      <c r="D257" s="268">
        <f>IF(($P$10-SUM($D$9:D256))&gt;0,$AA$10,0)</f>
        <v>0</v>
      </c>
      <c r="E257" s="269">
        <f>ROUND(((P$9-SUM(C$9:C256))*G$2/100)/12,0)+ROUND(((P$10-SUM(D$9:D256))*(G$2-P$15)/100)/12,0)</f>
        <v>0</v>
      </c>
      <c r="F257" s="270">
        <f t="shared" ref="F257:F320" si="18">IF(P$13&gt;1,"未定",B257+E257)</f>
        <v>0</v>
      </c>
      <c r="G257" s="750"/>
      <c r="H257" s="751"/>
      <c r="I257" s="271"/>
      <c r="J257" s="271"/>
      <c r="K257" s="271"/>
      <c r="L257" s="271"/>
      <c r="M257" s="272">
        <f t="shared" si="16"/>
        <v>0</v>
      </c>
      <c r="N257" s="278"/>
      <c r="X257" s="238"/>
      <c r="Y257" s="238"/>
      <c r="Z257" s="238"/>
      <c r="AA257" s="239"/>
    </row>
    <row r="258" spans="1:27" s="240" customFormat="1" ht="18.75" customHeight="1">
      <c r="A258" s="265">
        <f t="shared" si="17"/>
        <v>0</v>
      </c>
      <c r="B258" s="266">
        <f t="shared" si="15"/>
        <v>0</v>
      </c>
      <c r="C258" s="267">
        <f>IF(($P$9-SUM($C$9:C257))&gt;0,$AA$9,0)</f>
        <v>0</v>
      </c>
      <c r="D258" s="268">
        <f>IF(($P$10-SUM($D$9:D257))&gt;0,$AA$10,0)</f>
        <v>0</v>
      </c>
      <c r="E258" s="269">
        <f>ROUND(((P$9-SUM(C$9:C257))*G$2/100)/12,0)+ROUND(((P$10-SUM(D$9:D257))*(G$2-P$15)/100)/12,0)</f>
        <v>0</v>
      </c>
      <c r="F258" s="270">
        <f t="shared" si="18"/>
        <v>0</v>
      </c>
      <c r="G258" s="280" t="s">
        <v>253</v>
      </c>
      <c r="H258" s="316">
        <f>IF(P$13&gt;1,"未定",SUM(F249:F260))</f>
        <v>0</v>
      </c>
      <c r="I258" s="271"/>
      <c r="J258" s="271"/>
      <c r="K258" s="271"/>
      <c r="L258" s="271"/>
      <c r="M258" s="272">
        <f t="shared" si="16"/>
        <v>0</v>
      </c>
      <c r="N258" s="278"/>
      <c r="X258" s="238"/>
      <c r="Y258" s="238"/>
      <c r="Z258" s="238"/>
      <c r="AA258" s="239"/>
    </row>
    <row r="259" spans="1:27" s="240" customFormat="1" ht="18.75" customHeight="1">
      <c r="A259" s="265">
        <f t="shared" si="17"/>
        <v>0</v>
      </c>
      <c r="B259" s="266">
        <f t="shared" si="15"/>
        <v>0</v>
      </c>
      <c r="C259" s="267">
        <f>IF(($P$9-SUM($C$9:C258))&gt;0,$AA$9,0)</f>
        <v>0</v>
      </c>
      <c r="D259" s="268">
        <f>IF(($P$10-SUM($D$9:D258))&gt;0,$AA$10,0)</f>
        <v>0</v>
      </c>
      <c r="E259" s="269">
        <f>ROUND(((P$9-SUM(C$9:C258))*G$2/100)/12,0)+ROUND(((P$10-SUM(D$9:D258))*(G$2-P$15)/100)/12,0)</f>
        <v>0</v>
      </c>
      <c r="F259" s="270">
        <f t="shared" si="18"/>
        <v>0</v>
      </c>
      <c r="G259" s="282" t="s">
        <v>280</v>
      </c>
      <c r="H259" s="283">
        <f>SUM(B249:B260)</f>
        <v>0</v>
      </c>
      <c r="I259" s="271"/>
      <c r="J259" s="271"/>
      <c r="K259" s="271"/>
      <c r="L259" s="271"/>
      <c r="M259" s="272">
        <f t="shared" si="16"/>
        <v>0</v>
      </c>
      <c r="N259" s="278"/>
      <c r="X259" s="238"/>
      <c r="Y259" s="238"/>
      <c r="Z259" s="238"/>
      <c r="AA259" s="239"/>
    </row>
    <row r="260" spans="1:27" s="240" customFormat="1" ht="18.75" customHeight="1">
      <c r="A260" s="286">
        <f t="shared" si="17"/>
        <v>0</v>
      </c>
      <c r="B260" s="287">
        <f t="shared" si="15"/>
        <v>0</v>
      </c>
      <c r="C260" s="288">
        <f>IF(($P$9-SUM($C$9:C259))&gt;0,$AA$9,0)</f>
        <v>0</v>
      </c>
      <c r="D260" s="289">
        <f>IF(($P$10-SUM($D$9:D259))&gt;0,$AA$10,0)</f>
        <v>0</v>
      </c>
      <c r="E260" s="290">
        <f>ROUND(((P$9-SUM(C$9:C259))*G$2/100)/12,0)+ROUND(((P$10-SUM(D$9:D259))*(G$2-P$15)/100)/12,0)</f>
        <v>0</v>
      </c>
      <c r="F260" s="291">
        <f t="shared" si="18"/>
        <v>0</v>
      </c>
      <c r="G260" s="292" t="s">
        <v>287</v>
      </c>
      <c r="H260" s="293">
        <f>IF(P$13&gt;1,"未定",SUM(E249:E260))</f>
        <v>0</v>
      </c>
      <c r="I260" s="294"/>
      <c r="J260" s="294"/>
      <c r="K260" s="294"/>
      <c r="L260" s="294"/>
      <c r="M260" s="295">
        <f t="shared" si="16"/>
        <v>0</v>
      </c>
      <c r="N260" s="278"/>
      <c r="X260" s="238"/>
      <c r="Y260" s="238"/>
      <c r="Z260" s="238"/>
      <c r="AA260" s="239"/>
    </row>
    <row r="261" spans="1:27" s="240" customFormat="1" ht="18.75" customHeight="1">
      <c r="A261" s="253">
        <f t="shared" si="17"/>
        <v>0</v>
      </c>
      <c r="B261" s="254">
        <f t="shared" si="15"/>
        <v>0</v>
      </c>
      <c r="C261" s="255">
        <f>IF(($P$9-SUM($C$9:C260))&gt;0,$AA$9,0)</f>
        <v>0</v>
      </c>
      <c r="D261" s="256">
        <f>IF(($P$10-SUM($D$9:D260))&gt;0,$AA$10,0)</f>
        <v>0</v>
      </c>
      <c r="E261" s="301">
        <f>ROUND(((P$9-SUM(C$9:C260))*G$2/100)/12,0)+ROUND(((P$10-SUM(D$9:D260))*(G$2-P$15)/100)/12,0)</f>
        <v>0</v>
      </c>
      <c r="F261" s="258">
        <f t="shared" si="18"/>
        <v>0</v>
      </c>
      <c r="G261" s="748" t="s">
        <v>318</v>
      </c>
      <c r="H261" s="749"/>
      <c r="I261" s="259"/>
      <c r="J261" s="259"/>
      <c r="K261" s="259"/>
      <c r="L261" s="259"/>
      <c r="M261" s="261">
        <f t="shared" si="16"/>
        <v>0</v>
      </c>
      <c r="N261" s="278"/>
      <c r="X261" s="238"/>
      <c r="Y261" s="238"/>
      <c r="Z261" s="238"/>
      <c r="AA261" s="239"/>
    </row>
    <row r="262" spans="1:27" s="240" customFormat="1" ht="18.75" customHeight="1">
      <c r="A262" s="265">
        <f t="shared" si="17"/>
        <v>0</v>
      </c>
      <c r="B262" s="266">
        <f t="shared" si="15"/>
        <v>0</v>
      </c>
      <c r="C262" s="267">
        <f>IF(($P$9-SUM($C$9:C261))&gt;0,$AA$9,0)</f>
        <v>0</v>
      </c>
      <c r="D262" s="268">
        <f>IF(($P$10-SUM($D$9:D261))&gt;0,$AA$10,0)</f>
        <v>0</v>
      </c>
      <c r="E262" s="269">
        <f>ROUND(((P$9-SUM(C$9:C261))*G$2/100)/12,0)+ROUND(((P$10-SUM(D$9:D261))*(G$2-P$15)/100)/12,0)</f>
        <v>0</v>
      </c>
      <c r="F262" s="270">
        <f t="shared" si="18"/>
        <v>0</v>
      </c>
      <c r="G262" s="750"/>
      <c r="H262" s="751"/>
      <c r="I262" s="271"/>
      <c r="J262" s="271"/>
      <c r="K262" s="271"/>
      <c r="L262" s="271"/>
      <c r="M262" s="272">
        <f t="shared" si="16"/>
        <v>0</v>
      </c>
      <c r="N262" s="278"/>
      <c r="X262" s="238"/>
      <c r="Y262" s="238"/>
      <c r="Z262" s="238"/>
      <c r="AA262" s="239"/>
    </row>
    <row r="263" spans="1:27" s="240" customFormat="1" ht="18.75" customHeight="1">
      <c r="A263" s="265">
        <f t="shared" si="17"/>
        <v>0</v>
      </c>
      <c r="B263" s="266">
        <f t="shared" si="15"/>
        <v>0</v>
      </c>
      <c r="C263" s="267">
        <f>IF(($P$9-SUM($C$9:C262))&gt;0,$AA$9,0)</f>
        <v>0</v>
      </c>
      <c r="D263" s="268">
        <f>IF(($P$10-SUM($D$9:D262))&gt;0,$AA$10,0)</f>
        <v>0</v>
      </c>
      <c r="E263" s="269">
        <f>ROUND(((P$9-SUM(C$9:C262))*G$2/100)/12,0)+ROUND(((P$10-SUM(D$9:D262))*(G$2-P$15)/100)/12,0)</f>
        <v>0</v>
      </c>
      <c r="F263" s="270">
        <f t="shared" si="18"/>
        <v>0</v>
      </c>
      <c r="G263" s="750"/>
      <c r="H263" s="751"/>
      <c r="I263" s="271"/>
      <c r="J263" s="271"/>
      <c r="K263" s="271"/>
      <c r="L263" s="271"/>
      <c r="M263" s="272">
        <f t="shared" si="16"/>
        <v>0</v>
      </c>
      <c r="N263" s="278"/>
      <c r="X263" s="238"/>
      <c r="Y263" s="238"/>
      <c r="Z263" s="238"/>
      <c r="AA263" s="239"/>
    </row>
    <row r="264" spans="1:27" s="240" customFormat="1" ht="18.75" customHeight="1">
      <c r="A264" s="265">
        <f t="shared" si="17"/>
        <v>0</v>
      </c>
      <c r="B264" s="266">
        <f t="shared" si="15"/>
        <v>0</v>
      </c>
      <c r="C264" s="267">
        <f>IF(($P$9-SUM($C$9:C263))&gt;0,$AA$9,0)</f>
        <v>0</v>
      </c>
      <c r="D264" s="268">
        <f>IF(($P$10-SUM($D$9:D263))&gt;0,$AA$10,0)</f>
        <v>0</v>
      </c>
      <c r="E264" s="269">
        <f>ROUND(((P$9-SUM(C$9:C263))*G$2/100)/12,0)+ROUND(((P$10-SUM(D$9:D263))*(G$2-P$15)/100)/12,0)</f>
        <v>0</v>
      </c>
      <c r="F264" s="270">
        <f t="shared" si="18"/>
        <v>0</v>
      </c>
      <c r="G264" s="750"/>
      <c r="H264" s="751"/>
      <c r="I264" s="271"/>
      <c r="J264" s="271"/>
      <c r="K264" s="271"/>
      <c r="L264" s="271"/>
      <c r="M264" s="272">
        <f t="shared" si="16"/>
        <v>0</v>
      </c>
      <c r="N264" s="278"/>
      <c r="X264" s="238"/>
      <c r="Y264" s="238"/>
      <c r="Z264" s="238"/>
      <c r="AA264" s="239"/>
    </row>
    <row r="265" spans="1:27" s="240" customFormat="1" ht="18.75" customHeight="1">
      <c r="A265" s="265">
        <f t="shared" si="17"/>
        <v>0</v>
      </c>
      <c r="B265" s="266">
        <f t="shared" ref="B265:B328" si="19">SUM(C265:D265)</f>
        <v>0</v>
      </c>
      <c r="C265" s="267">
        <f>IF(($P$9-SUM($C$9:C264))&gt;0,$AA$9,0)</f>
        <v>0</v>
      </c>
      <c r="D265" s="268">
        <f>IF(($P$10-SUM($D$9:D264))&gt;0,$AA$10,0)</f>
        <v>0</v>
      </c>
      <c r="E265" s="269">
        <f>ROUND(((P$9-SUM(C$9:C264))*G$2/100)/12,0)+ROUND(((P$10-SUM(D$9:D264))*(G$2-P$15)/100)/12,0)</f>
        <v>0</v>
      </c>
      <c r="F265" s="270">
        <f t="shared" si="18"/>
        <v>0</v>
      </c>
      <c r="G265" s="750"/>
      <c r="H265" s="751"/>
      <c r="I265" s="271"/>
      <c r="J265" s="271"/>
      <c r="K265" s="271"/>
      <c r="L265" s="271"/>
      <c r="M265" s="272">
        <f t="shared" ref="M265:M328" si="20">SUM(I265:L265)</f>
        <v>0</v>
      </c>
      <c r="N265" s="278"/>
      <c r="X265" s="238"/>
      <c r="Y265" s="238"/>
      <c r="Z265" s="238"/>
      <c r="AA265" s="239"/>
    </row>
    <row r="266" spans="1:27" s="240" customFormat="1" ht="18.75" customHeight="1">
      <c r="A266" s="265">
        <f t="shared" ref="A266:A329" si="21">IF(F266&gt;0,A265+1,0)</f>
        <v>0</v>
      </c>
      <c r="B266" s="266">
        <f t="shared" si="19"/>
        <v>0</v>
      </c>
      <c r="C266" s="267">
        <f>IF(($P$9-SUM($C$9:C265))&gt;0,$AA$9,0)</f>
        <v>0</v>
      </c>
      <c r="D266" s="268">
        <f>IF(($P$10-SUM($D$9:D265))&gt;0,$AA$10,0)</f>
        <v>0</v>
      </c>
      <c r="E266" s="269">
        <f>ROUND(((P$9-SUM(C$9:C265))*G$2/100)/12,0)+ROUND(((P$10-SUM(D$9:D265))*(G$2-P$15)/100)/12,0)</f>
        <v>0</v>
      </c>
      <c r="F266" s="270">
        <f t="shared" si="18"/>
        <v>0</v>
      </c>
      <c r="G266" s="750"/>
      <c r="H266" s="751"/>
      <c r="I266" s="271"/>
      <c r="J266" s="271"/>
      <c r="K266" s="271"/>
      <c r="L266" s="271"/>
      <c r="M266" s="272">
        <f t="shared" si="20"/>
        <v>0</v>
      </c>
      <c r="N266" s="278"/>
      <c r="X266" s="238"/>
      <c r="Y266" s="238"/>
      <c r="Z266" s="238"/>
      <c r="AA266" s="239"/>
    </row>
    <row r="267" spans="1:27" s="240" customFormat="1" ht="18.75" customHeight="1">
      <c r="A267" s="265">
        <f t="shared" si="21"/>
        <v>0</v>
      </c>
      <c r="B267" s="266">
        <f t="shared" si="19"/>
        <v>0</v>
      </c>
      <c r="C267" s="267">
        <f>IF(($P$9-SUM($C$9:C266))&gt;0,$AA$9,0)</f>
        <v>0</v>
      </c>
      <c r="D267" s="268">
        <f>IF(($P$10-SUM($D$9:D266))&gt;0,$AA$10,0)</f>
        <v>0</v>
      </c>
      <c r="E267" s="269">
        <f>ROUND(((P$9-SUM(C$9:C266))*G$2/100)/12,0)+ROUND(((P$10-SUM(D$9:D266))*(G$2-P$15)/100)/12,0)</f>
        <v>0</v>
      </c>
      <c r="F267" s="270">
        <f t="shared" si="18"/>
        <v>0</v>
      </c>
      <c r="G267" s="750"/>
      <c r="H267" s="751"/>
      <c r="I267" s="271"/>
      <c r="J267" s="271"/>
      <c r="K267" s="271"/>
      <c r="L267" s="271"/>
      <c r="M267" s="272">
        <f t="shared" si="20"/>
        <v>0</v>
      </c>
      <c r="N267" s="278"/>
      <c r="X267" s="238"/>
      <c r="Y267" s="238"/>
      <c r="Z267" s="238"/>
      <c r="AA267" s="239"/>
    </row>
    <row r="268" spans="1:27" s="240" customFormat="1" ht="18.75" customHeight="1">
      <c r="A268" s="265">
        <f t="shared" si="21"/>
        <v>0</v>
      </c>
      <c r="B268" s="266">
        <f t="shared" si="19"/>
        <v>0</v>
      </c>
      <c r="C268" s="267">
        <f>IF(($P$9-SUM($C$9:C267))&gt;0,$AA$9,0)</f>
        <v>0</v>
      </c>
      <c r="D268" s="268">
        <f>IF(($P$10-SUM($D$9:D267))&gt;0,$AA$10,0)</f>
        <v>0</v>
      </c>
      <c r="E268" s="269">
        <f>ROUND(((P$9-SUM(C$9:C267))*G$2/100)/12,0)+ROUND(((P$10-SUM(D$9:D267))*(G$2-P$15)/100)/12,0)</f>
        <v>0</v>
      </c>
      <c r="F268" s="270">
        <f t="shared" si="18"/>
        <v>0</v>
      </c>
      <c r="G268" s="750"/>
      <c r="H268" s="751"/>
      <c r="I268" s="271"/>
      <c r="J268" s="271"/>
      <c r="K268" s="271"/>
      <c r="L268" s="271"/>
      <c r="M268" s="272">
        <f t="shared" si="20"/>
        <v>0</v>
      </c>
      <c r="N268" s="278"/>
      <c r="X268" s="238"/>
      <c r="Y268" s="238"/>
      <c r="Z268" s="238"/>
      <c r="AA268" s="239"/>
    </row>
    <row r="269" spans="1:27" s="240" customFormat="1" ht="18.75" customHeight="1">
      <c r="A269" s="265">
        <f t="shared" si="21"/>
        <v>0</v>
      </c>
      <c r="B269" s="266">
        <f t="shared" si="19"/>
        <v>0</v>
      </c>
      <c r="C269" s="267">
        <f>IF(($P$9-SUM($C$9:C268))&gt;0,$AA$9,0)</f>
        <v>0</v>
      </c>
      <c r="D269" s="268">
        <f>IF(($P$10-SUM($D$9:D268))&gt;0,$AA$10,0)</f>
        <v>0</v>
      </c>
      <c r="E269" s="269">
        <f>ROUND(((P$9-SUM(C$9:C268))*G$2/100)/12,0)+ROUND(((P$10-SUM(D$9:D268))*(G$2-P$15)/100)/12,0)</f>
        <v>0</v>
      </c>
      <c r="F269" s="270">
        <f t="shared" si="18"/>
        <v>0</v>
      </c>
      <c r="G269" s="750"/>
      <c r="H269" s="751"/>
      <c r="I269" s="271"/>
      <c r="J269" s="271"/>
      <c r="K269" s="271"/>
      <c r="L269" s="271"/>
      <c r="M269" s="272">
        <f t="shared" si="20"/>
        <v>0</v>
      </c>
      <c r="N269" s="278"/>
      <c r="X269" s="238"/>
      <c r="Y269" s="238"/>
      <c r="Z269" s="238"/>
      <c r="AA269" s="239"/>
    </row>
    <row r="270" spans="1:27" s="240" customFormat="1" ht="18.75" customHeight="1">
      <c r="A270" s="265">
        <f t="shared" si="21"/>
        <v>0</v>
      </c>
      <c r="B270" s="266">
        <f t="shared" si="19"/>
        <v>0</v>
      </c>
      <c r="C270" s="267">
        <f>IF(($P$9-SUM($C$9:C269))&gt;0,$AA$9,0)</f>
        <v>0</v>
      </c>
      <c r="D270" s="268">
        <f>IF(($P$10-SUM($D$9:D269))&gt;0,$AA$10,0)</f>
        <v>0</v>
      </c>
      <c r="E270" s="269">
        <f>ROUND(((P$9-SUM(C$9:C269))*G$2/100)/12,0)+ROUND(((P$10-SUM(D$9:D269))*(G$2-P$15)/100)/12,0)</f>
        <v>0</v>
      </c>
      <c r="F270" s="270">
        <f t="shared" si="18"/>
        <v>0</v>
      </c>
      <c r="G270" s="280" t="s">
        <v>253</v>
      </c>
      <c r="H270" s="316">
        <f>IF(P$13&gt;1,"未定",SUM(F261:F272))</f>
        <v>0</v>
      </c>
      <c r="I270" s="271"/>
      <c r="J270" s="271"/>
      <c r="K270" s="271"/>
      <c r="L270" s="271"/>
      <c r="M270" s="272">
        <f t="shared" si="20"/>
        <v>0</v>
      </c>
      <c r="N270" s="278"/>
      <c r="X270" s="238"/>
      <c r="Y270" s="238"/>
      <c r="Z270" s="238"/>
      <c r="AA270" s="239"/>
    </row>
    <row r="271" spans="1:27" s="240" customFormat="1" ht="18.75" customHeight="1">
      <c r="A271" s="265">
        <f t="shared" si="21"/>
        <v>0</v>
      </c>
      <c r="B271" s="266">
        <f t="shared" si="19"/>
        <v>0</v>
      </c>
      <c r="C271" s="267">
        <f>IF(($P$9-SUM($C$9:C270))&gt;0,$AA$9,0)</f>
        <v>0</v>
      </c>
      <c r="D271" s="268">
        <f>IF(($P$10-SUM($D$9:D270))&gt;0,$AA$10,0)</f>
        <v>0</v>
      </c>
      <c r="E271" s="269">
        <f>ROUND(((P$9-SUM(C$9:C270))*G$2/100)/12,0)+ROUND(((P$10-SUM(D$9:D270))*(G$2-P$15)/100)/12,0)</f>
        <v>0</v>
      </c>
      <c r="F271" s="270">
        <f t="shared" si="18"/>
        <v>0</v>
      </c>
      <c r="G271" s="282" t="s">
        <v>280</v>
      </c>
      <c r="H271" s="283">
        <f>SUM(B261:B272)</f>
        <v>0</v>
      </c>
      <c r="I271" s="271"/>
      <c r="J271" s="271"/>
      <c r="K271" s="271"/>
      <c r="L271" s="271"/>
      <c r="M271" s="272">
        <f t="shared" si="20"/>
        <v>0</v>
      </c>
      <c r="N271" s="278"/>
      <c r="X271" s="238"/>
      <c r="Y271" s="238"/>
      <c r="Z271" s="238"/>
      <c r="AA271" s="239"/>
    </row>
    <row r="272" spans="1:27" s="240" customFormat="1" ht="18.75" customHeight="1">
      <c r="A272" s="286">
        <f t="shared" si="21"/>
        <v>0</v>
      </c>
      <c r="B272" s="287">
        <f t="shared" si="19"/>
        <v>0</v>
      </c>
      <c r="C272" s="288">
        <f>IF(($P$9-SUM($C$9:C271))&gt;0,$AA$9,0)</f>
        <v>0</v>
      </c>
      <c r="D272" s="289">
        <f>IF(($P$10-SUM($D$9:D271))&gt;0,$AA$10,0)</f>
        <v>0</v>
      </c>
      <c r="E272" s="290">
        <f>ROUND(((P$9-SUM(C$9:C271))*G$2/100)/12,0)+ROUND(((P$10-SUM(D$9:D271))*(G$2-P$15)/100)/12,0)</f>
        <v>0</v>
      </c>
      <c r="F272" s="291">
        <f t="shared" si="18"/>
        <v>0</v>
      </c>
      <c r="G272" s="292" t="s">
        <v>287</v>
      </c>
      <c r="H272" s="293">
        <f>IF(P$13&gt;1,"未定",SUM(E261:E272))</f>
        <v>0</v>
      </c>
      <c r="I272" s="294"/>
      <c r="J272" s="294"/>
      <c r="K272" s="294"/>
      <c r="L272" s="294"/>
      <c r="M272" s="295">
        <f t="shared" si="20"/>
        <v>0</v>
      </c>
      <c r="N272" s="278"/>
      <c r="X272" s="238"/>
      <c r="Y272" s="238"/>
      <c r="Z272" s="238"/>
      <c r="AA272" s="239"/>
    </row>
    <row r="273" spans="1:27" s="240" customFormat="1" ht="18.75" customHeight="1">
      <c r="A273" s="253">
        <f t="shared" si="21"/>
        <v>0</v>
      </c>
      <c r="B273" s="254">
        <f t="shared" si="19"/>
        <v>0</v>
      </c>
      <c r="C273" s="255">
        <f>IF(($P$9-SUM($C$9:C272))&gt;0,$AA$9,0)</f>
        <v>0</v>
      </c>
      <c r="D273" s="256">
        <f>IF(($P$10-SUM($D$9:D272))&gt;0,$AA$10,0)</f>
        <v>0</v>
      </c>
      <c r="E273" s="301">
        <f>ROUND(((P$9-SUM(C$9:C272))*G$2/100)/12,0)+ROUND(((P$10-SUM(D$9:D272))*(G$2-P$15)/100)/12,0)</f>
        <v>0</v>
      </c>
      <c r="F273" s="258">
        <f t="shared" si="18"/>
        <v>0</v>
      </c>
      <c r="G273" s="748" t="s">
        <v>319</v>
      </c>
      <c r="H273" s="749"/>
      <c r="I273" s="259"/>
      <c r="J273" s="259"/>
      <c r="K273" s="259"/>
      <c r="L273" s="259"/>
      <c r="M273" s="261">
        <f t="shared" si="20"/>
        <v>0</v>
      </c>
      <c r="N273" s="278"/>
      <c r="X273" s="238"/>
      <c r="Y273" s="238"/>
      <c r="Z273" s="238"/>
      <c r="AA273" s="239"/>
    </row>
    <row r="274" spans="1:27" s="240" customFormat="1" ht="18.75" customHeight="1">
      <c r="A274" s="265">
        <f t="shared" si="21"/>
        <v>0</v>
      </c>
      <c r="B274" s="266">
        <f t="shared" si="19"/>
        <v>0</v>
      </c>
      <c r="C274" s="267">
        <f>IF(($P$9-SUM($C$9:C273))&gt;0,$AA$9,0)</f>
        <v>0</v>
      </c>
      <c r="D274" s="268">
        <f>IF(($P$10-SUM($D$9:D273))&gt;0,$AA$10,0)</f>
        <v>0</v>
      </c>
      <c r="E274" s="269">
        <f>ROUND(((P$9-SUM(C$9:C273))*G$2/100)/12,0)+ROUND(((P$10-SUM(D$9:D273))*(G$2-P$15)/100)/12,0)</f>
        <v>0</v>
      </c>
      <c r="F274" s="270">
        <f t="shared" si="18"/>
        <v>0</v>
      </c>
      <c r="G274" s="750"/>
      <c r="H274" s="751"/>
      <c r="I274" s="271"/>
      <c r="J274" s="271"/>
      <c r="K274" s="271"/>
      <c r="L274" s="271"/>
      <c r="M274" s="272">
        <f t="shared" si="20"/>
        <v>0</v>
      </c>
      <c r="N274" s="278"/>
      <c r="X274" s="238"/>
      <c r="Y274" s="238"/>
      <c r="Z274" s="238"/>
      <c r="AA274" s="239"/>
    </row>
    <row r="275" spans="1:27" s="240" customFormat="1" ht="18.75" customHeight="1">
      <c r="A275" s="265">
        <f t="shared" si="21"/>
        <v>0</v>
      </c>
      <c r="B275" s="266">
        <f t="shared" si="19"/>
        <v>0</v>
      </c>
      <c r="C275" s="267">
        <f>IF(($P$9-SUM($C$9:C274))&gt;0,$AA$9,0)</f>
        <v>0</v>
      </c>
      <c r="D275" s="268">
        <f>IF(($P$10-SUM($D$9:D274))&gt;0,$AA$10,0)</f>
        <v>0</v>
      </c>
      <c r="E275" s="269">
        <f>ROUND(((P$9-SUM(C$9:C274))*G$2/100)/12,0)+ROUND(((P$10-SUM(D$9:D274))*(G$2-P$15)/100)/12,0)</f>
        <v>0</v>
      </c>
      <c r="F275" s="270">
        <f t="shared" si="18"/>
        <v>0</v>
      </c>
      <c r="G275" s="750"/>
      <c r="H275" s="751"/>
      <c r="I275" s="271"/>
      <c r="J275" s="271"/>
      <c r="K275" s="271"/>
      <c r="L275" s="271"/>
      <c r="M275" s="272">
        <f t="shared" si="20"/>
        <v>0</v>
      </c>
      <c r="N275" s="278"/>
      <c r="X275" s="238"/>
      <c r="Y275" s="238"/>
      <c r="Z275" s="238"/>
      <c r="AA275" s="239"/>
    </row>
    <row r="276" spans="1:27" s="240" customFormat="1" ht="18.75" customHeight="1">
      <c r="A276" s="265">
        <f t="shared" si="21"/>
        <v>0</v>
      </c>
      <c r="B276" s="266">
        <f t="shared" si="19"/>
        <v>0</v>
      </c>
      <c r="C276" s="267">
        <f>IF(($P$9-SUM($C$9:C275))&gt;0,$AA$9,0)</f>
        <v>0</v>
      </c>
      <c r="D276" s="268">
        <f>IF(($P$10-SUM($D$9:D275))&gt;0,$AA$10,0)</f>
        <v>0</v>
      </c>
      <c r="E276" s="269">
        <f>ROUND(((P$9-SUM(C$9:C275))*G$2/100)/12,0)+ROUND(((P$10-SUM(D$9:D275))*(G$2-P$15)/100)/12,0)</f>
        <v>0</v>
      </c>
      <c r="F276" s="270">
        <f t="shared" si="18"/>
        <v>0</v>
      </c>
      <c r="G276" s="750"/>
      <c r="H276" s="751"/>
      <c r="I276" s="271"/>
      <c r="J276" s="271"/>
      <c r="K276" s="271"/>
      <c r="L276" s="271"/>
      <c r="M276" s="272">
        <f t="shared" si="20"/>
        <v>0</v>
      </c>
      <c r="N276" s="278"/>
      <c r="X276" s="238"/>
      <c r="Y276" s="238"/>
      <c r="Z276" s="238"/>
      <c r="AA276" s="239"/>
    </row>
    <row r="277" spans="1:27" s="240" customFormat="1" ht="18.75" customHeight="1">
      <c r="A277" s="265">
        <f t="shared" si="21"/>
        <v>0</v>
      </c>
      <c r="B277" s="266">
        <f t="shared" si="19"/>
        <v>0</v>
      </c>
      <c r="C277" s="267">
        <f>IF(($P$9-SUM($C$9:C276))&gt;0,$AA$9,0)</f>
        <v>0</v>
      </c>
      <c r="D277" s="268">
        <f>IF(($P$10-SUM($D$9:D276))&gt;0,$AA$10,0)</f>
        <v>0</v>
      </c>
      <c r="E277" s="269">
        <f>ROUND(((P$9-SUM(C$9:C276))*G$2/100)/12,0)+ROUND(((P$10-SUM(D$9:D276))*(G$2-P$15)/100)/12,0)</f>
        <v>0</v>
      </c>
      <c r="F277" s="270">
        <f t="shared" si="18"/>
        <v>0</v>
      </c>
      <c r="G277" s="750"/>
      <c r="H277" s="751"/>
      <c r="I277" s="271"/>
      <c r="J277" s="271"/>
      <c r="K277" s="271"/>
      <c r="L277" s="271"/>
      <c r="M277" s="272">
        <f t="shared" si="20"/>
        <v>0</v>
      </c>
      <c r="N277" s="278"/>
      <c r="X277" s="238"/>
      <c r="Y277" s="238"/>
      <c r="Z277" s="238"/>
      <c r="AA277" s="239"/>
    </row>
    <row r="278" spans="1:27" s="240" customFormat="1" ht="18.75" customHeight="1">
      <c r="A278" s="265">
        <f t="shared" si="21"/>
        <v>0</v>
      </c>
      <c r="B278" s="266">
        <f t="shared" si="19"/>
        <v>0</v>
      </c>
      <c r="C278" s="267">
        <f>IF(($P$9-SUM($C$9:C277))&gt;0,$AA$9,0)</f>
        <v>0</v>
      </c>
      <c r="D278" s="268">
        <f>IF(($P$10-SUM($D$9:D277))&gt;0,$AA$10,0)</f>
        <v>0</v>
      </c>
      <c r="E278" s="269">
        <f>ROUND(((P$9-SUM(C$9:C277))*G$2/100)/12,0)+ROUND(((P$10-SUM(D$9:D277))*(G$2-P$15)/100)/12,0)</f>
        <v>0</v>
      </c>
      <c r="F278" s="270">
        <f t="shared" si="18"/>
        <v>0</v>
      </c>
      <c r="G278" s="750"/>
      <c r="H278" s="751"/>
      <c r="I278" s="271"/>
      <c r="J278" s="271"/>
      <c r="K278" s="271"/>
      <c r="L278" s="271"/>
      <c r="M278" s="272">
        <f t="shared" si="20"/>
        <v>0</v>
      </c>
      <c r="N278" s="278"/>
      <c r="X278" s="238"/>
      <c r="Y278" s="238"/>
      <c r="Z278" s="238"/>
      <c r="AA278" s="239"/>
    </row>
    <row r="279" spans="1:27" s="240" customFormat="1" ht="18.75" customHeight="1">
      <c r="A279" s="265">
        <f t="shared" si="21"/>
        <v>0</v>
      </c>
      <c r="B279" s="266">
        <f t="shared" si="19"/>
        <v>0</v>
      </c>
      <c r="C279" s="267">
        <f>IF(($P$9-SUM($C$9:C278))&gt;0,$AA$9,0)</f>
        <v>0</v>
      </c>
      <c r="D279" s="268">
        <f>IF(($P$10-SUM($D$9:D278))&gt;0,$AA$10,0)</f>
        <v>0</v>
      </c>
      <c r="E279" s="269">
        <f>ROUND(((P$9-SUM(C$9:C278))*G$2/100)/12,0)+ROUND(((P$10-SUM(D$9:D278))*(G$2-P$15)/100)/12,0)</f>
        <v>0</v>
      </c>
      <c r="F279" s="270">
        <f t="shared" si="18"/>
        <v>0</v>
      </c>
      <c r="G279" s="750"/>
      <c r="H279" s="751"/>
      <c r="I279" s="271"/>
      <c r="J279" s="271"/>
      <c r="K279" s="271"/>
      <c r="L279" s="271"/>
      <c r="M279" s="272">
        <f t="shared" si="20"/>
        <v>0</v>
      </c>
      <c r="N279" s="278"/>
      <c r="X279" s="238"/>
      <c r="Y279" s="238"/>
      <c r="Z279" s="238"/>
      <c r="AA279" s="239"/>
    </row>
    <row r="280" spans="1:27" s="240" customFormat="1" ht="18.75" customHeight="1">
      <c r="A280" s="265">
        <f t="shared" si="21"/>
        <v>0</v>
      </c>
      <c r="B280" s="266">
        <f t="shared" si="19"/>
        <v>0</v>
      </c>
      <c r="C280" s="267">
        <f>IF(($P$9-SUM($C$9:C279))&gt;0,$AA$9,0)</f>
        <v>0</v>
      </c>
      <c r="D280" s="268">
        <f>IF(($P$10-SUM($D$9:D279))&gt;0,$AA$10,0)</f>
        <v>0</v>
      </c>
      <c r="E280" s="269">
        <f>ROUND(((P$9-SUM(C$9:C279))*G$2/100)/12,0)+ROUND(((P$10-SUM(D$9:D279))*(G$2-P$15)/100)/12,0)</f>
        <v>0</v>
      </c>
      <c r="F280" s="270">
        <f t="shared" si="18"/>
        <v>0</v>
      </c>
      <c r="G280" s="750"/>
      <c r="H280" s="751"/>
      <c r="I280" s="271"/>
      <c r="J280" s="271"/>
      <c r="K280" s="271"/>
      <c r="L280" s="271"/>
      <c r="M280" s="272">
        <f t="shared" si="20"/>
        <v>0</v>
      </c>
      <c r="N280" s="278"/>
      <c r="X280" s="238"/>
      <c r="Y280" s="238"/>
      <c r="Z280" s="238"/>
      <c r="AA280" s="239"/>
    </row>
    <row r="281" spans="1:27" s="240" customFormat="1" ht="18.75" customHeight="1">
      <c r="A281" s="265">
        <f t="shared" si="21"/>
        <v>0</v>
      </c>
      <c r="B281" s="266">
        <f t="shared" si="19"/>
        <v>0</v>
      </c>
      <c r="C281" s="267">
        <f>IF(($P$9-SUM($C$9:C280))&gt;0,$AA$9,0)</f>
        <v>0</v>
      </c>
      <c r="D281" s="268">
        <f>IF(($P$10-SUM($D$9:D280))&gt;0,$AA$10,0)</f>
        <v>0</v>
      </c>
      <c r="E281" s="269">
        <f>ROUND(((P$9-SUM(C$9:C280))*G$2/100)/12,0)+ROUND(((P$10-SUM(D$9:D280))*(G$2-P$15)/100)/12,0)</f>
        <v>0</v>
      </c>
      <c r="F281" s="270">
        <f t="shared" si="18"/>
        <v>0</v>
      </c>
      <c r="G281" s="750"/>
      <c r="H281" s="751"/>
      <c r="I281" s="271"/>
      <c r="J281" s="271"/>
      <c r="K281" s="271"/>
      <c r="L281" s="271"/>
      <c r="M281" s="272">
        <f t="shared" si="20"/>
        <v>0</v>
      </c>
      <c r="N281" s="278"/>
      <c r="X281" s="238"/>
      <c r="Y281" s="238"/>
      <c r="Z281" s="238"/>
      <c r="AA281" s="239"/>
    </row>
    <row r="282" spans="1:27" s="240" customFormat="1" ht="18.75" customHeight="1">
      <c r="A282" s="265">
        <f t="shared" si="21"/>
        <v>0</v>
      </c>
      <c r="B282" s="266">
        <f t="shared" si="19"/>
        <v>0</v>
      </c>
      <c r="C282" s="267">
        <f>IF(($P$9-SUM($C$9:C281))&gt;0,$AA$9,0)</f>
        <v>0</v>
      </c>
      <c r="D282" s="268">
        <f>IF(($P$10-SUM($D$9:D281))&gt;0,$AA$10,0)</f>
        <v>0</v>
      </c>
      <c r="E282" s="269">
        <f>ROUND(((P$9-SUM(C$9:C281))*G$2/100)/12,0)+ROUND(((P$10-SUM(D$9:D281))*(G$2-P$15)/100)/12,0)</f>
        <v>0</v>
      </c>
      <c r="F282" s="270">
        <f t="shared" si="18"/>
        <v>0</v>
      </c>
      <c r="G282" s="280" t="s">
        <v>253</v>
      </c>
      <c r="H282" s="316">
        <f>IF(P$13&gt;1,"未定",SUM(F273:F284))</f>
        <v>0</v>
      </c>
      <c r="I282" s="271"/>
      <c r="J282" s="271"/>
      <c r="K282" s="271"/>
      <c r="L282" s="271"/>
      <c r="M282" s="272">
        <f t="shared" si="20"/>
        <v>0</v>
      </c>
      <c r="N282" s="278"/>
      <c r="X282" s="238"/>
      <c r="Y282" s="238"/>
      <c r="Z282" s="238"/>
      <c r="AA282" s="239"/>
    </row>
    <row r="283" spans="1:27" s="240" customFormat="1" ht="18.75" customHeight="1">
      <c r="A283" s="265">
        <f t="shared" si="21"/>
        <v>0</v>
      </c>
      <c r="B283" s="266">
        <f t="shared" si="19"/>
        <v>0</v>
      </c>
      <c r="C283" s="267">
        <f>IF(($P$9-SUM($C$9:C282))&gt;0,$AA$9,0)</f>
        <v>0</v>
      </c>
      <c r="D283" s="268">
        <f>IF(($P$10-SUM($D$9:D282))&gt;0,$AA$10,0)</f>
        <v>0</v>
      </c>
      <c r="E283" s="269">
        <f>ROUND(((P$9-SUM(C$9:C282))*G$2/100)/12,0)+ROUND(((P$10-SUM(D$9:D282))*(G$2-P$15)/100)/12,0)</f>
        <v>0</v>
      </c>
      <c r="F283" s="270">
        <f t="shared" si="18"/>
        <v>0</v>
      </c>
      <c r="G283" s="282" t="s">
        <v>280</v>
      </c>
      <c r="H283" s="283">
        <f>SUM(B273:B284)</f>
        <v>0</v>
      </c>
      <c r="I283" s="271"/>
      <c r="J283" s="271"/>
      <c r="K283" s="271"/>
      <c r="L283" s="271"/>
      <c r="M283" s="272">
        <f t="shared" si="20"/>
        <v>0</v>
      </c>
      <c r="N283" s="278"/>
      <c r="X283" s="238"/>
      <c r="Y283" s="238"/>
      <c r="Z283" s="238"/>
      <c r="AA283" s="239"/>
    </row>
    <row r="284" spans="1:27" s="240" customFormat="1" ht="18.75" customHeight="1">
      <c r="A284" s="286">
        <f t="shared" si="21"/>
        <v>0</v>
      </c>
      <c r="B284" s="287">
        <f t="shared" si="19"/>
        <v>0</v>
      </c>
      <c r="C284" s="288">
        <f>IF(($P$9-SUM($C$9:C283))&gt;0,$AA$9,0)</f>
        <v>0</v>
      </c>
      <c r="D284" s="289">
        <f>IF(($P$10-SUM($D$9:D283))&gt;0,$AA$10,0)</f>
        <v>0</v>
      </c>
      <c r="E284" s="290">
        <f>ROUND(((P$9-SUM(C$9:C283))*G$2/100)/12,0)+ROUND(((P$10-SUM(D$9:D283))*(G$2-P$15)/100)/12,0)</f>
        <v>0</v>
      </c>
      <c r="F284" s="291">
        <f t="shared" si="18"/>
        <v>0</v>
      </c>
      <c r="G284" s="292" t="s">
        <v>287</v>
      </c>
      <c r="H284" s="293">
        <f>IF(P$13&gt;1,"未定",SUM(E273:E284))</f>
        <v>0</v>
      </c>
      <c r="I284" s="294"/>
      <c r="J284" s="294"/>
      <c r="K284" s="294"/>
      <c r="L284" s="294"/>
      <c r="M284" s="295">
        <f t="shared" si="20"/>
        <v>0</v>
      </c>
      <c r="N284" s="278"/>
      <c r="X284" s="238"/>
      <c r="Y284" s="238"/>
      <c r="Z284" s="238"/>
      <c r="AA284" s="239"/>
    </row>
    <row r="285" spans="1:27" s="240" customFormat="1" ht="18.75" customHeight="1">
      <c r="A285" s="253">
        <f t="shared" si="21"/>
        <v>0</v>
      </c>
      <c r="B285" s="254">
        <f t="shared" si="19"/>
        <v>0</v>
      </c>
      <c r="C285" s="255">
        <f>IF(($P$9-SUM($C$9:C284))&gt;0,$AA$9,0)</f>
        <v>0</v>
      </c>
      <c r="D285" s="256">
        <f>IF(($P$10-SUM($D$9:D284))&gt;0,$AA$10,0)</f>
        <v>0</v>
      </c>
      <c r="E285" s="301">
        <f>ROUND(((P$9-SUM(C$9:C284))*G$2/100)/12,0)+ROUND(((P$10-SUM(D$9:D284))*(G$2-P$15)/100)/12,0)</f>
        <v>0</v>
      </c>
      <c r="F285" s="258">
        <f t="shared" si="18"/>
        <v>0</v>
      </c>
      <c r="G285" s="748" t="s">
        <v>320</v>
      </c>
      <c r="H285" s="749"/>
      <c r="I285" s="259"/>
      <c r="J285" s="259"/>
      <c r="K285" s="259"/>
      <c r="L285" s="259"/>
      <c r="M285" s="261">
        <f t="shared" si="20"/>
        <v>0</v>
      </c>
      <c r="N285" s="278"/>
      <c r="X285" s="238"/>
      <c r="Y285" s="238"/>
      <c r="Z285" s="238"/>
      <c r="AA285" s="239"/>
    </row>
    <row r="286" spans="1:27" s="240" customFormat="1" ht="18.75" customHeight="1">
      <c r="A286" s="265">
        <f t="shared" si="21"/>
        <v>0</v>
      </c>
      <c r="B286" s="266">
        <f t="shared" si="19"/>
        <v>0</v>
      </c>
      <c r="C286" s="267">
        <f>IF(($P$9-SUM($C$9:C285))&gt;0,$AA$9,0)</f>
        <v>0</v>
      </c>
      <c r="D286" s="268">
        <f>IF(($P$10-SUM($D$9:D285))&gt;0,$AA$10,0)</f>
        <v>0</v>
      </c>
      <c r="E286" s="269">
        <f>ROUND(((P$9-SUM(C$9:C285))*G$2/100)/12,0)+ROUND(((P$10-SUM(D$9:D285))*(G$2-P$15)/100)/12,0)</f>
        <v>0</v>
      </c>
      <c r="F286" s="270">
        <f t="shared" si="18"/>
        <v>0</v>
      </c>
      <c r="G286" s="750"/>
      <c r="H286" s="751"/>
      <c r="I286" s="271"/>
      <c r="J286" s="271"/>
      <c r="K286" s="271"/>
      <c r="L286" s="271"/>
      <c r="M286" s="272">
        <f t="shared" si="20"/>
        <v>0</v>
      </c>
      <c r="N286" s="278"/>
      <c r="X286" s="238"/>
      <c r="Y286" s="238"/>
      <c r="Z286" s="238"/>
      <c r="AA286" s="239"/>
    </row>
    <row r="287" spans="1:27" s="240" customFormat="1" ht="18.75" customHeight="1">
      <c r="A287" s="265">
        <f t="shared" si="21"/>
        <v>0</v>
      </c>
      <c r="B287" s="266">
        <f t="shared" si="19"/>
        <v>0</v>
      </c>
      <c r="C287" s="267">
        <f>IF(($P$9-SUM($C$9:C286))&gt;0,$AA$9,0)</f>
        <v>0</v>
      </c>
      <c r="D287" s="268">
        <f>IF(($P$10-SUM($D$9:D286))&gt;0,$AA$10,0)</f>
        <v>0</v>
      </c>
      <c r="E287" s="269">
        <f>ROUND(((P$9-SUM(C$9:C286))*G$2/100)/12,0)+ROUND(((P$10-SUM(D$9:D286))*(G$2-P$15)/100)/12,0)</f>
        <v>0</v>
      </c>
      <c r="F287" s="270">
        <f t="shared" si="18"/>
        <v>0</v>
      </c>
      <c r="G287" s="750"/>
      <c r="H287" s="751"/>
      <c r="I287" s="271"/>
      <c r="J287" s="271"/>
      <c r="K287" s="271"/>
      <c r="L287" s="271"/>
      <c r="M287" s="272">
        <f t="shared" si="20"/>
        <v>0</v>
      </c>
      <c r="N287" s="278"/>
      <c r="X287" s="238"/>
      <c r="Y287" s="238"/>
      <c r="Z287" s="238"/>
      <c r="AA287" s="239"/>
    </row>
    <row r="288" spans="1:27" s="240" customFormat="1" ht="18.75" customHeight="1">
      <c r="A288" s="265">
        <f t="shared" si="21"/>
        <v>0</v>
      </c>
      <c r="B288" s="266">
        <f t="shared" si="19"/>
        <v>0</v>
      </c>
      <c r="C288" s="267">
        <f>IF(($P$9-SUM($C$9:C287))&gt;0,$AA$9,0)</f>
        <v>0</v>
      </c>
      <c r="D288" s="268">
        <f>IF(($P$10-SUM($D$9:D287))&gt;0,$AA$10,0)</f>
        <v>0</v>
      </c>
      <c r="E288" s="269">
        <f>ROUND(((P$9-SUM(C$9:C287))*G$2/100)/12,0)+ROUND(((P$10-SUM(D$9:D287))*(G$2-P$15)/100)/12,0)</f>
        <v>0</v>
      </c>
      <c r="F288" s="270">
        <f t="shared" si="18"/>
        <v>0</v>
      </c>
      <c r="G288" s="750"/>
      <c r="H288" s="751"/>
      <c r="I288" s="271"/>
      <c r="J288" s="271"/>
      <c r="K288" s="271"/>
      <c r="L288" s="271"/>
      <c r="M288" s="272">
        <f t="shared" si="20"/>
        <v>0</v>
      </c>
      <c r="N288" s="278"/>
      <c r="X288" s="238"/>
      <c r="Y288" s="238"/>
      <c r="Z288" s="238"/>
      <c r="AA288" s="239"/>
    </row>
    <row r="289" spans="1:27" s="240" customFormat="1" ht="18.75" customHeight="1">
      <c r="A289" s="265">
        <f t="shared" si="21"/>
        <v>0</v>
      </c>
      <c r="B289" s="266">
        <f t="shared" si="19"/>
        <v>0</v>
      </c>
      <c r="C289" s="267">
        <f>IF(($P$9-SUM($C$9:C288))&gt;0,$AA$9,0)</f>
        <v>0</v>
      </c>
      <c r="D289" s="268">
        <f>IF(($P$10-SUM($D$9:D288))&gt;0,$AA$10,0)</f>
        <v>0</v>
      </c>
      <c r="E289" s="269">
        <f>ROUND(((P$9-SUM(C$9:C288))*G$2/100)/12,0)+ROUND(((P$10-SUM(D$9:D288))*(G$2-P$15)/100)/12,0)</f>
        <v>0</v>
      </c>
      <c r="F289" s="270">
        <f t="shared" si="18"/>
        <v>0</v>
      </c>
      <c r="G289" s="750"/>
      <c r="H289" s="751"/>
      <c r="I289" s="271"/>
      <c r="J289" s="271"/>
      <c r="K289" s="271"/>
      <c r="L289" s="271"/>
      <c r="M289" s="272">
        <f t="shared" si="20"/>
        <v>0</v>
      </c>
      <c r="N289" s="278"/>
      <c r="X289" s="238"/>
      <c r="Y289" s="238"/>
      <c r="Z289" s="238"/>
      <c r="AA289" s="239"/>
    </row>
    <row r="290" spans="1:27" s="240" customFormat="1" ht="18.75" customHeight="1">
      <c r="A290" s="265">
        <f t="shared" si="21"/>
        <v>0</v>
      </c>
      <c r="B290" s="266">
        <f t="shared" si="19"/>
        <v>0</v>
      </c>
      <c r="C290" s="267">
        <f>IF(($P$9-SUM($C$9:C289))&gt;0,$AA$9,0)</f>
        <v>0</v>
      </c>
      <c r="D290" s="268">
        <f>IF(($P$10-SUM($D$9:D289))&gt;0,$AA$10,0)</f>
        <v>0</v>
      </c>
      <c r="E290" s="269">
        <f>ROUND(((P$9-SUM(C$9:C289))*G$2/100)/12,0)+ROUND(((P$10-SUM(D$9:D289))*(G$2-P$15)/100)/12,0)</f>
        <v>0</v>
      </c>
      <c r="F290" s="270">
        <f t="shared" si="18"/>
        <v>0</v>
      </c>
      <c r="G290" s="750"/>
      <c r="H290" s="751"/>
      <c r="I290" s="271"/>
      <c r="J290" s="271"/>
      <c r="K290" s="271"/>
      <c r="L290" s="271"/>
      <c r="M290" s="272">
        <f t="shared" si="20"/>
        <v>0</v>
      </c>
      <c r="N290" s="278"/>
      <c r="X290" s="238"/>
      <c r="Y290" s="238"/>
      <c r="Z290" s="238"/>
      <c r="AA290" s="239"/>
    </row>
    <row r="291" spans="1:27" s="240" customFormat="1" ht="18.75" customHeight="1">
      <c r="A291" s="265">
        <f t="shared" si="21"/>
        <v>0</v>
      </c>
      <c r="B291" s="266">
        <f t="shared" si="19"/>
        <v>0</v>
      </c>
      <c r="C291" s="267">
        <f>IF(($P$9-SUM($C$9:C290))&gt;0,$AA$9,0)</f>
        <v>0</v>
      </c>
      <c r="D291" s="268">
        <f>IF(($P$10-SUM($D$9:D290))&gt;0,$AA$10,0)</f>
        <v>0</v>
      </c>
      <c r="E291" s="269">
        <f>ROUND(((P$9-SUM(C$9:C290))*G$2/100)/12,0)+ROUND(((P$10-SUM(D$9:D290))*(G$2-P$15)/100)/12,0)</f>
        <v>0</v>
      </c>
      <c r="F291" s="270">
        <f t="shared" si="18"/>
        <v>0</v>
      </c>
      <c r="G291" s="750"/>
      <c r="H291" s="751"/>
      <c r="I291" s="271"/>
      <c r="J291" s="271"/>
      <c r="K291" s="271"/>
      <c r="L291" s="271"/>
      <c r="M291" s="272">
        <f t="shared" si="20"/>
        <v>0</v>
      </c>
      <c r="N291" s="278"/>
      <c r="X291" s="238"/>
      <c r="Y291" s="238"/>
      <c r="Z291" s="238"/>
      <c r="AA291" s="239"/>
    </row>
    <row r="292" spans="1:27" s="240" customFormat="1" ht="18.75" customHeight="1">
      <c r="A292" s="265">
        <f t="shared" si="21"/>
        <v>0</v>
      </c>
      <c r="B292" s="266">
        <f t="shared" si="19"/>
        <v>0</v>
      </c>
      <c r="C292" s="267">
        <f>IF(($P$9-SUM($C$9:C291))&gt;0,$AA$9,0)</f>
        <v>0</v>
      </c>
      <c r="D292" s="268">
        <f>IF(($P$10-SUM($D$9:D291))&gt;0,$AA$10,0)</f>
        <v>0</v>
      </c>
      <c r="E292" s="269">
        <f>ROUND(((P$9-SUM(C$9:C291))*G$2/100)/12,0)+ROUND(((P$10-SUM(D$9:D291))*(G$2-P$15)/100)/12,0)</f>
        <v>0</v>
      </c>
      <c r="F292" s="270">
        <f t="shared" si="18"/>
        <v>0</v>
      </c>
      <c r="G292" s="750"/>
      <c r="H292" s="751"/>
      <c r="I292" s="271"/>
      <c r="J292" s="271"/>
      <c r="K292" s="271"/>
      <c r="L292" s="271"/>
      <c r="M292" s="272">
        <f t="shared" si="20"/>
        <v>0</v>
      </c>
      <c r="N292" s="278"/>
      <c r="X292" s="238"/>
      <c r="Y292" s="238"/>
      <c r="Z292" s="238"/>
      <c r="AA292" s="239"/>
    </row>
    <row r="293" spans="1:27" s="240" customFormat="1" ht="18.75" customHeight="1">
      <c r="A293" s="265">
        <f t="shared" si="21"/>
        <v>0</v>
      </c>
      <c r="B293" s="266">
        <f t="shared" si="19"/>
        <v>0</v>
      </c>
      <c r="C293" s="267">
        <f>IF(($P$9-SUM($C$9:C292))&gt;0,$AA$9,0)</f>
        <v>0</v>
      </c>
      <c r="D293" s="268">
        <f>IF(($P$10-SUM($D$9:D292))&gt;0,$AA$10,0)</f>
        <v>0</v>
      </c>
      <c r="E293" s="269">
        <f>ROUND(((P$9-SUM(C$9:C292))*G$2/100)/12,0)+ROUND(((P$10-SUM(D$9:D292))*(G$2-P$15)/100)/12,0)</f>
        <v>0</v>
      </c>
      <c r="F293" s="270">
        <f t="shared" si="18"/>
        <v>0</v>
      </c>
      <c r="G293" s="750"/>
      <c r="H293" s="751"/>
      <c r="I293" s="271"/>
      <c r="J293" s="271"/>
      <c r="K293" s="271"/>
      <c r="L293" s="271"/>
      <c r="M293" s="272">
        <f t="shared" si="20"/>
        <v>0</v>
      </c>
      <c r="N293" s="278"/>
      <c r="X293" s="238"/>
      <c r="Y293" s="238"/>
      <c r="Z293" s="238"/>
      <c r="AA293" s="239"/>
    </row>
    <row r="294" spans="1:27" s="240" customFormat="1" ht="18.75" customHeight="1">
      <c r="A294" s="265">
        <f t="shared" si="21"/>
        <v>0</v>
      </c>
      <c r="B294" s="266">
        <f t="shared" si="19"/>
        <v>0</v>
      </c>
      <c r="C294" s="267">
        <f>IF(($P$9-SUM($C$9:C293))&gt;0,$AA$9,0)</f>
        <v>0</v>
      </c>
      <c r="D294" s="268">
        <f>IF(($P$10-SUM($D$9:D293))&gt;0,$AA$10,0)</f>
        <v>0</v>
      </c>
      <c r="E294" s="269">
        <f>ROUND(((P$9-SUM(C$9:C293))*G$2/100)/12,0)+ROUND(((P$10-SUM(D$9:D293))*(G$2-P$15)/100)/12,0)</f>
        <v>0</v>
      </c>
      <c r="F294" s="270">
        <f t="shared" si="18"/>
        <v>0</v>
      </c>
      <c r="G294" s="280" t="s">
        <v>253</v>
      </c>
      <c r="H294" s="316">
        <f>IF(P$13&gt;1,"未定",SUM(F285:F296))</f>
        <v>0</v>
      </c>
      <c r="I294" s="271"/>
      <c r="J294" s="271"/>
      <c r="K294" s="271"/>
      <c r="L294" s="271"/>
      <c r="M294" s="272">
        <f t="shared" si="20"/>
        <v>0</v>
      </c>
      <c r="N294" s="278"/>
      <c r="X294" s="238"/>
      <c r="Y294" s="238"/>
      <c r="Z294" s="238"/>
      <c r="AA294" s="239"/>
    </row>
    <row r="295" spans="1:27" s="240" customFormat="1" ht="18.75" customHeight="1">
      <c r="A295" s="265">
        <f t="shared" si="21"/>
        <v>0</v>
      </c>
      <c r="B295" s="266">
        <f t="shared" si="19"/>
        <v>0</v>
      </c>
      <c r="C295" s="267">
        <f>IF(($P$9-SUM($C$9:C294))&gt;0,$AA$9,0)</f>
        <v>0</v>
      </c>
      <c r="D295" s="268">
        <f>IF(($P$10-SUM($D$9:D294))&gt;0,$AA$10,0)</f>
        <v>0</v>
      </c>
      <c r="E295" s="269">
        <f>ROUND(((P$9-SUM(C$9:C294))*G$2/100)/12,0)+ROUND(((P$10-SUM(D$9:D294))*(G$2-P$15)/100)/12,0)</f>
        <v>0</v>
      </c>
      <c r="F295" s="270">
        <f t="shared" si="18"/>
        <v>0</v>
      </c>
      <c r="G295" s="282" t="s">
        <v>280</v>
      </c>
      <c r="H295" s="283">
        <f>SUM(B285:B296)</f>
        <v>0</v>
      </c>
      <c r="I295" s="271"/>
      <c r="J295" s="271"/>
      <c r="K295" s="271"/>
      <c r="L295" s="271"/>
      <c r="M295" s="272">
        <f t="shared" si="20"/>
        <v>0</v>
      </c>
      <c r="N295" s="278"/>
      <c r="X295" s="238"/>
      <c r="Y295" s="238"/>
      <c r="Z295" s="238"/>
      <c r="AA295" s="239"/>
    </row>
    <row r="296" spans="1:27" s="240" customFormat="1" ht="18.75" customHeight="1">
      <c r="A296" s="286">
        <f t="shared" si="21"/>
        <v>0</v>
      </c>
      <c r="B296" s="287">
        <f t="shared" si="19"/>
        <v>0</v>
      </c>
      <c r="C296" s="288">
        <f>IF(($P$9-SUM($C$9:C295))&gt;0,$AA$9,0)</f>
        <v>0</v>
      </c>
      <c r="D296" s="289">
        <f>IF(($P$10-SUM($D$9:D295))&gt;0,$AA$10,0)</f>
        <v>0</v>
      </c>
      <c r="E296" s="290">
        <f>ROUND(((P$9-SUM(C$9:C295))*G$2/100)/12,0)+ROUND(((P$10-SUM(D$9:D295))*(G$2-P$15)/100)/12,0)</f>
        <v>0</v>
      </c>
      <c r="F296" s="291">
        <f t="shared" si="18"/>
        <v>0</v>
      </c>
      <c r="G296" s="292" t="s">
        <v>287</v>
      </c>
      <c r="H296" s="293">
        <f>IF(P$13&gt;1,"未定",SUM(E285:E296))</f>
        <v>0</v>
      </c>
      <c r="I296" s="294"/>
      <c r="J296" s="294"/>
      <c r="K296" s="294"/>
      <c r="L296" s="294"/>
      <c r="M296" s="295">
        <f t="shared" si="20"/>
        <v>0</v>
      </c>
      <c r="N296" s="278"/>
      <c r="X296" s="238"/>
      <c r="Y296" s="238"/>
      <c r="Z296" s="238"/>
      <c r="AA296" s="239"/>
    </row>
    <row r="297" spans="1:27" s="240" customFormat="1" ht="18.75" customHeight="1">
      <c r="A297" s="253">
        <f t="shared" si="21"/>
        <v>0</v>
      </c>
      <c r="B297" s="254">
        <f t="shared" si="19"/>
        <v>0</v>
      </c>
      <c r="C297" s="255">
        <f>IF(($P$9-SUM($C$9:C296))&gt;0,$AA$9,0)</f>
        <v>0</v>
      </c>
      <c r="D297" s="256">
        <f>IF(($P$10-SUM($D$9:D296))&gt;0,$AA$10,0)</f>
        <v>0</v>
      </c>
      <c r="E297" s="301">
        <f>ROUND(((P$9-SUM(C$9:C296))*G$2/100)/12,0)+ROUND(((P$10-SUM(D$9:D296))*(G$2-P$15)/100)/12,0)</f>
        <v>0</v>
      </c>
      <c r="F297" s="258">
        <f t="shared" si="18"/>
        <v>0</v>
      </c>
      <c r="G297" s="748" t="s">
        <v>321</v>
      </c>
      <c r="H297" s="749"/>
      <c r="I297" s="259"/>
      <c r="J297" s="259"/>
      <c r="K297" s="259"/>
      <c r="L297" s="259"/>
      <c r="M297" s="261">
        <f t="shared" si="20"/>
        <v>0</v>
      </c>
      <c r="N297" s="278"/>
      <c r="X297" s="238"/>
      <c r="Y297" s="238"/>
      <c r="Z297" s="238"/>
      <c r="AA297" s="239"/>
    </row>
    <row r="298" spans="1:27" s="240" customFormat="1" ht="18.75" customHeight="1">
      <c r="A298" s="265">
        <f t="shared" si="21"/>
        <v>0</v>
      </c>
      <c r="B298" s="266">
        <f t="shared" si="19"/>
        <v>0</v>
      </c>
      <c r="C298" s="267">
        <f>IF(($P$9-SUM($C$9:C297))&gt;0,$AA$9,0)</f>
        <v>0</v>
      </c>
      <c r="D298" s="268">
        <f>IF(($P$10-SUM($D$9:D297))&gt;0,$AA$10,0)</f>
        <v>0</v>
      </c>
      <c r="E298" s="269">
        <f>ROUND(((P$9-SUM(C$9:C297))*G$2/100)/12,0)+ROUND(((P$10-SUM(D$9:D297))*(G$2-P$15)/100)/12,0)</f>
        <v>0</v>
      </c>
      <c r="F298" s="270">
        <f t="shared" si="18"/>
        <v>0</v>
      </c>
      <c r="G298" s="750"/>
      <c r="H298" s="751"/>
      <c r="I298" s="271"/>
      <c r="J298" s="271"/>
      <c r="K298" s="271"/>
      <c r="L298" s="271"/>
      <c r="M298" s="272">
        <f t="shared" si="20"/>
        <v>0</v>
      </c>
      <c r="N298" s="278"/>
      <c r="X298" s="238"/>
      <c r="Y298" s="238"/>
      <c r="Z298" s="238"/>
      <c r="AA298" s="239"/>
    </row>
    <row r="299" spans="1:27" s="240" customFormat="1" ht="18.75" customHeight="1">
      <c r="A299" s="265">
        <f t="shared" si="21"/>
        <v>0</v>
      </c>
      <c r="B299" s="266">
        <f t="shared" si="19"/>
        <v>0</v>
      </c>
      <c r="C299" s="267">
        <f>IF(($P$9-SUM($C$9:C298))&gt;0,$AA$9,0)</f>
        <v>0</v>
      </c>
      <c r="D299" s="268">
        <f>IF(($P$10-SUM($D$9:D298))&gt;0,$AA$10,0)</f>
        <v>0</v>
      </c>
      <c r="E299" s="269">
        <f>ROUND(((P$9-SUM(C$9:C298))*G$2/100)/12,0)+ROUND(((P$10-SUM(D$9:D298))*(G$2-P$15)/100)/12,0)</f>
        <v>0</v>
      </c>
      <c r="F299" s="270">
        <f t="shared" si="18"/>
        <v>0</v>
      </c>
      <c r="G299" s="750"/>
      <c r="H299" s="751"/>
      <c r="I299" s="271"/>
      <c r="J299" s="271"/>
      <c r="K299" s="271"/>
      <c r="L299" s="271"/>
      <c r="M299" s="272">
        <f t="shared" si="20"/>
        <v>0</v>
      </c>
      <c r="N299" s="278"/>
      <c r="X299" s="238"/>
      <c r="Y299" s="238"/>
      <c r="Z299" s="238"/>
      <c r="AA299" s="239"/>
    </row>
    <row r="300" spans="1:27" s="240" customFormat="1" ht="18.75" customHeight="1">
      <c r="A300" s="265">
        <f t="shared" si="21"/>
        <v>0</v>
      </c>
      <c r="B300" s="266">
        <f t="shared" si="19"/>
        <v>0</v>
      </c>
      <c r="C300" s="267">
        <f>IF(($P$9-SUM($C$9:C299))&gt;0,$AA$9,0)</f>
        <v>0</v>
      </c>
      <c r="D300" s="268">
        <f>IF(($P$10-SUM($D$9:D299))&gt;0,$AA$10,0)</f>
        <v>0</v>
      </c>
      <c r="E300" s="269">
        <f>ROUND(((P$9-SUM(C$9:C299))*G$2/100)/12,0)+ROUND(((P$10-SUM(D$9:D299))*(G$2-P$15)/100)/12,0)</f>
        <v>0</v>
      </c>
      <c r="F300" s="270">
        <f t="shared" si="18"/>
        <v>0</v>
      </c>
      <c r="G300" s="750"/>
      <c r="H300" s="751"/>
      <c r="I300" s="271"/>
      <c r="J300" s="271"/>
      <c r="K300" s="271"/>
      <c r="L300" s="271"/>
      <c r="M300" s="272">
        <f t="shared" si="20"/>
        <v>0</v>
      </c>
      <c r="N300" s="278"/>
      <c r="X300" s="238"/>
      <c r="Y300" s="238"/>
      <c r="Z300" s="238"/>
      <c r="AA300" s="239"/>
    </row>
    <row r="301" spans="1:27" s="240" customFormat="1" ht="18.75" customHeight="1">
      <c r="A301" s="265">
        <f t="shared" si="21"/>
        <v>0</v>
      </c>
      <c r="B301" s="266">
        <f t="shared" si="19"/>
        <v>0</v>
      </c>
      <c r="C301" s="267">
        <f>IF(($P$9-SUM($C$9:C300))&gt;0,$AA$9,0)</f>
        <v>0</v>
      </c>
      <c r="D301" s="268">
        <f>IF(($P$10-SUM($D$9:D300))&gt;0,$AA$10,0)</f>
        <v>0</v>
      </c>
      <c r="E301" s="269">
        <f>ROUND(((P$9-SUM(C$9:C300))*G$2/100)/12,0)+ROUND(((P$10-SUM(D$9:D300))*(G$2-P$15)/100)/12,0)</f>
        <v>0</v>
      </c>
      <c r="F301" s="270">
        <f t="shared" si="18"/>
        <v>0</v>
      </c>
      <c r="G301" s="750"/>
      <c r="H301" s="751"/>
      <c r="I301" s="271"/>
      <c r="J301" s="271"/>
      <c r="K301" s="271"/>
      <c r="L301" s="271"/>
      <c r="M301" s="272">
        <f t="shared" si="20"/>
        <v>0</v>
      </c>
      <c r="N301" s="278"/>
      <c r="X301" s="238"/>
      <c r="Y301" s="238"/>
      <c r="Z301" s="238"/>
      <c r="AA301" s="239"/>
    </row>
    <row r="302" spans="1:27" s="240" customFormat="1" ht="18.75" customHeight="1">
      <c r="A302" s="265">
        <f t="shared" si="21"/>
        <v>0</v>
      </c>
      <c r="B302" s="266">
        <f t="shared" si="19"/>
        <v>0</v>
      </c>
      <c r="C302" s="267">
        <f>IF(($P$9-SUM($C$9:C301))&gt;0,$AA$9,0)</f>
        <v>0</v>
      </c>
      <c r="D302" s="268">
        <f>IF(($P$10-SUM($D$9:D301))&gt;0,$AA$10,0)</f>
        <v>0</v>
      </c>
      <c r="E302" s="269">
        <f>ROUND(((P$9-SUM(C$9:C301))*G$2/100)/12,0)+ROUND(((P$10-SUM(D$9:D301))*(G$2-P$15)/100)/12,0)</f>
        <v>0</v>
      </c>
      <c r="F302" s="270">
        <f t="shared" si="18"/>
        <v>0</v>
      </c>
      <c r="G302" s="750"/>
      <c r="H302" s="751"/>
      <c r="I302" s="271"/>
      <c r="J302" s="271"/>
      <c r="K302" s="271"/>
      <c r="L302" s="271"/>
      <c r="M302" s="272">
        <f t="shared" si="20"/>
        <v>0</v>
      </c>
      <c r="N302" s="278"/>
      <c r="X302" s="238"/>
      <c r="Y302" s="238"/>
      <c r="Z302" s="238"/>
      <c r="AA302" s="239"/>
    </row>
    <row r="303" spans="1:27" s="240" customFormat="1" ht="18.75" customHeight="1">
      <c r="A303" s="265">
        <f t="shared" si="21"/>
        <v>0</v>
      </c>
      <c r="B303" s="266">
        <f t="shared" si="19"/>
        <v>0</v>
      </c>
      <c r="C303" s="267">
        <f>IF(($P$9-SUM($C$9:C302))&gt;0,$AA$9,0)</f>
        <v>0</v>
      </c>
      <c r="D303" s="268">
        <f>IF(($P$10-SUM($D$9:D302))&gt;0,$AA$10,0)</f>
        <v>0</v>
      </c>
      <c r="E303" s="269">
        <f>ROUND(((P$9-SUM(C$9:C302))*G$2/100)/12,0)+ROUND(((P$10-SUM(D$9:D302))*(G$2-P$15)/100)/12,0)</f>
        <v>0</v>
      </c>
      <c r="F303" s="270">
        <f t="shared" si="18"/>
        <v>0</v>
      </c>
      <c r="G303" s="750"/>
      <c r="H303" s="751"/>
      <c r="I303" s="271"/>
      <c r="J303" s="271"/>
      <c r="K303" s="271"/>
      <c r="L303" s="271"/>
      <c r="M303" s="272">
        <f t="shared" si="20"/>
        <v>0</v>
      </c>
      <c r="N303" s="278"/>
      <c r="X303" s="238"/>
      <c r="Y303" s="238"/>
      <c r="Z303" s="238"/>
      <c r="AA303" s="239"/>
    </row>
    <row r="304" spans="1:27" s="240" customFormat="1" ht="18.75" customHeight="1">
      <c r="A304" s="265">
        <f t="shared" si="21"/>
        <v>0</v>
      </c>
      <c r="B304" s="266">
        <f t="shared" si="19"/>
        <v>0</v>
      </c>
      <c r="C304" s="267">
        <f>IF(($P$9-SUM($C$9:C303))&gt;0,$AA$9,0)</f>
        <v>0</v>
      </c>
      <c r="D304" s="268">
        <f>IF(($P$10-SUM($D$9:D303))&gt;0,$AA$10,0)</f>
        <v>0</v>
      </c>
      <c r="E304" s="269">
        <f>ROUND(((P$9-SUM(C$9:C303))*G$2/100)/12,0)+ROUND(((P$10-SUM(D$9:D303))*(G$2-P$15)/100)/12,0)</f>
        <v>0</v>
      </c>
      <c r="F304" s="270">
        <f t="shared" si="18"/>
        <v>0</v>
      </c>
      <c r="G304" s="750"/>
      <c r="H304" s="751"/>
      <c r="I304" s="271"/>
      <c r="J304" s="271"/>
      <c r="K304" s="271"/>
      <c r="L304" s="271"/>
      <c r="M304" s="272">
        <f t="shared" si="20"/>
        <v>0</v>
      </c>
      <c r="N304" s="278"/>
      <c r="X304" s="238"/>
      <c r="Y304" s="238"/>
      <c r="Z304" s="238"/>
      <c r="AA304" s="239"/>
    </row>
    <row r="305" spans="1:27" s="240" customFormat="1" ht="18.75" customHeight="1">
      <c r="A305" s="265">
        <f t="shared" si="21"/>
        <v>0</v>
      </c>
      <c r="B305" s="266">
        <f t="shared" si="19"/>
        <v>0</v>
      </c>
      <c r="C305" s="267">
        <f>IF(($P$9-SUM($C$9:C304))&gt;0,$AA$9,0)</f>
        <v>0</v>
      </c>
      <c r="D305" s="268">
        <f>IF(($P$10-SUM($D$9:D304))&gt;0,$AA$10,0)</f>
        <v>0</v>
      </c>
      <c r="E305" s="269">
        <f>ROUND(((P$9-SUM(C$9:C304))*G$2/100)/12,0)+ROUND(((P$10-SUM(D$9:D304))*(G$2-P$15)/100)/12,0)</f>
        <v>0</v>
      </c>
      <c r="F305" s="270">
        <f t="shared" si="18"/>
        <v>0</v>
      </c>
      <c r="G305" s="750"/>
      <c r="H305" s="751"/>
      <c r="I305" s="271"/>
      <c r="J305" s="271"/>
      <c r="K305" s="271"/>
      <c r="L305" s="271"/>
      <c r="M305" s="272">
        <f t="shared" si="20"/>
        <v>0</v>
      </c>
      <c r="N305" s="278"/>
      <c r="X305" s="238"/>
      <c r="Y305" s="238"/>
      <c r="Z305" s="238"/>
      <c r="AA305" s="239"/>
    </row>
    <row r="306" spans="1:27" s="240" customFormat="1" ht="18.75" customHeight="1">
      <c r="A306" s="265">
        <f t="shared" si="21"/>
        <v>0</v>
      </c>
      <c r="B306" s="266">
        <f t="shared" si="19"/>
        <v>0</v>
      </c>
      <c r="C306" s="267">
        <f>IF(($P$9-SUM($C$9:C305))&gt;0,$AA$9,0)</f>
        <v>0</v>
      </c>
      <c r="D306" s="268">
        <f>IF(($P$10-SUM($D$9:D305))&gt;0,$AA$10,0)</f>
        <v>0</v>
      </c>
      <c r="E306" s="269">
        <f>ROUND(((P$9-SUM(C$9:C305))*G$2/100)/12,0)+ROUND(((P$10-SUM(D$9:D305))*(G$2-P$15)/100)/12,0)</f>
        <v>0</v>
      </c>
      <c r="F306" s="270">
        <f t="shared" si="18"/>
        <v>0</v>
      </c>
      <c r="G306" s="280" t="s">
        <v>253</v>
      </c>
      <c r="H306" s="316">
        <f>IF(P$13&gt;1,"未定",SUM(F297:F308))</f>
        <v>0</v>
      </c>
      <c r="I306" s="271"/>
      <c r="J306" s="271"/>
      <c r="K306" s="271"/>
      <c r="L306" s="271"/>
      <c r="M306" s="272">
        <f t="shared" si="20"/>
        <v>0</v>
      </c>
      <c r="N306" s="278"/>
      <c r="X306" s="238"/>
      <c r="Y306" s="238"/>
      <c r="Z306" s="238"/>
      <c r="AA306" s="239"/>
    </row>
    <row r="307" spans="1:27" s="240" customFormat="1" ht="18.75" customHeight="1">
      <c r="A307" s="265">
        <f t="shared" si="21"/>
        <v>0</v>
      </c>
      <c r="B307" s="266">
        <f t="shared" si="19"/>
        <v>0</v>
      </c>
      <c r="C307" s="267">
        <f>IF(($P$9-SUM($C$9:C306))&gt;0,$AA$9,0)</f>
        <v>0</v>
      </c>
      <c r="D307" s="268">
        <f>IF(($P$10-SUM($D$9:D306))&gt;0,$AA$10,0)</f>
        <v>0</v>
      </c>
      <c r="E307" s="269">
        <f>ROUND(((P$9-SUM(C$9:C306))*G$2/100)/12,0)+ROUND(((P$10-SUM(D$9:D306))*(G$2-P$15)/100)/12,0)</f>
        <v>0</v>
      </c>
      <c r="F307" s="270">
        <f t="shared" si="18"/>
        <v>0</v>
      </c>
      <c r="G307" s="282" t="s">
        <v>280</v>
      </c>
      <c r="H307" s="283">
        <f>SUM(B297:B308)</f>
        <v>0</v>
      </c>
      <c r="I307" s="271"/>
      <c r="J307" s="271"/>
      <c r="K307" s="271"/>
      <c r="L307" s="271"/>
      <c r="M307" s="272">
        <f t="shared" si="20"/>
        <v>0</v>
      </c>
      <c r="N307" s="278"/>
      <c r="X307" s="238"/>
      <c r="Y307" s="238"/>
      <c r="Z307" s="238"/>
      <c r="AA307" s="239"/>
    </row>
    <row r="308" spans="1:27" s="240" customFormat="1" ht="18.75" customHeight="1">
      <c r="A308" s="286">
        <f t="shared" si="21"/>
        <v>0</v>
      </c>
      <c r="B308" s="287">
        <f t="shared" si="19"/>
        <v>0</v>
      </c>
      <c r="C308" s="288">
        <f>IF(($P$9-SUM($C$9:C307))&gt;0,$AA$9,0)</f>
        <v>0</v>
      </c>
      <c r="D308" s="289">
        <f>IF(($P$10-SUM($D$9:D307))&gt;0,$AA$10,0)</f>
        <v>0</v>
      </c>
      <c r="E308" s="290">
        <f>ROUND(((P$9-SUM(C$9:C307))*G$2/100)/12,0)+ROUND(((P$10-SUM(D$9:D307))*(G$2-P$15)/100)/12,0)</f>
        <v>0</v>
      </c>
      <c r="F308" s="291">
        <f t="shared" si="18"/>
        <v>0</v>
      </c>
      <c r="G308" s="292" t="s">
        <v>287</v>
      </c>
      <c r="H308" s="293">
        <f>IF(P$13&gt;1,"未定",SUM(E297:E308))</f>
        <v>0</v>
      </c>
      <c r="I308" s="294"/>
      <c r="J308" s="294"/>
      <c r="K308" s="294"/>
      <c r="L308" s="294"/>
      <c r="M308" s="295">
        <f t="shared" si="20"/>
        <v>0</v>
      </c>
      <c r="N308" s="278"/>
      <c r="X308" s="238"/>
      <c r="Y308" s="238"/>
      <c r="Z308" s="238"/>
      <c r="AA308" s="239"/>
    </row>
    <row r="309" spans="1:27" s="240" customFormat="1" ht="18.75" customHeight="1">
      <c r="A309" s="253">
        <f t="shared" si="21"/>
        <v>0</v>
      </c>
      <c r="B309" s="254">
        <f t="shared" si="19"/>
        <v>0</v>
      </c>
      <c r="C309" s="255">
        <f>IF(($P$9-SUM($C$9:C308))&gt;0,$AA$9,0)</f>
        <v>0</v>
      </c>
      <c r="D309" s="256">
        <f>IF(($P$10-SUM($D$9:D308))&gt;0,$AA$10,0)</f>
        <v>0</v>
      </c>
      <c r="E309" s="301">
        <f>ROUND(((P$9-SUM(C$9:C308))*G$2/100)/12,0)+ROUND(((P$10-SUM(D$9:D308))*(G$2-P$15)/100)/12,0)</f>
        <v>0</v>
      </c>
      <c r="F309" s="258">
        <f t="shared" si="18"/>
        <v>0</v>
      </c>
      <c r="G309" s="748" t="s">
        <v>322</v>
      </c>
      <c r="H309" s="749"/>
      <c r="I309" s="259"/>
      <c r="J309" s="259"/>
      <c r="K309" s="259"/>
      <c r="L309" s="259"/>
      <c r="M309" s="261">
        <f t="shared" si="20"/>
        <v>0</v>
      </c>
      <c r="N309" s="278"/>
      <c r="X309" s="238"/>
      <c r="Y309" s="238"/>
      <c r="Z309" s="238"/>
      <c r="AA309" s="239"/>
    </row>
    <row r="310" spans="1:27" s="240" customFormat="1" ht="18.75" customHeight="1">
      <c r="A310" s="265">
        <f t="shared" si="21"/>
        <v>0</v>
      </c>
      <c r="B310" s="266">
        <f t="shared" si="19"/>
        <v>0</v>
      </c>
      <c r="C310" s="267">
        <f>IF(($P$9-SUM($C$9:C309))&gt;0,$AA$9,0)</f>
        <v>0</v>
      </c>
      <c r="D310" s="268">
        <f>IF(($P$10-SUM($D$9:D309))&gt;0,$AA$10,0)</f>
        <v>0</v>
      </c>
      <c r="E310" s="269">
        <f>ROUND(((P$9-SUM(C$9:C309))*G$2/100)/12,0)+ROUND(((P$10-SUM(D$9:D309))*(G$2-P$15)/100)/12,0)</f>
        <v>0</v>
      </c>
      <c r="F310" s="270">
        <f t="shared" si="18"/>
        <v>0</v>
      </c>
      <c r="G310" s="750"/>
      <c r="H310" s="751"/>
      <c r="I310" s="271"/>
      <c r="J310" s="271"/>
      <c r="K310" s="271"/>
      <c r="L310" s="271"/>
      <c r="M310" s="272">
        <f t="shared" si="20"/>
        <v>0</v>
      </c>
      <c r="N310" s="278"/>
      <c r="X310" s="238"/>
      <c r="Y310" s="238"/>
      <c r="Z310" s="238"/>
      <c r="AA310" s="239"/>
    </row>
    <row r="311" spans="1:27" s="240" customFormat="1" ht="18.75" customHeight="1">
      <c r="A311" s="265">
        <f t="shared" si="21"/>
        <v>0</v>
      </c>
      <c r="B311" s="266">
        <f t="shared" si="19"/>
        <v>0</v>
      </c>
      <c r="C311" s="267">
        <f>IF(($P$9-SUM($C$9:C310))&gt;0,$AA$9,0)</f>
        <v>0</v>
      </c>
      <c r="D311" s="268">
        <f>IF(($P$10-SUM($D$9:D310))&gt;0,$AA$10,0)</f>
        <v>0</v>
      </c>
      <c r="E311" s="269">
        <f>ROUND(((P$9-SUM(C$9:C310))*G$2/100)/12,0)+ROUND(((P$10-SUM(D$9:D310))*(G$2-P$15)/100)/12,0)</f>
        <v>0</v>
      </c>
      <c r="F311" s="270">
        <f t="shared" si="18"/>
        <v>0</v>
      </c>
      <c r="G311" s="750"/>
      <c r="H311" s="751"/>
      <c r="I311" s="271"/>
      <c r="J311" s="271"/>
      <c r="K311" s="271"/>
      <c r="L311" s="271"/>
      <c r="M311" s="272">
        <f t="shared" si="20"/>
        <v>0</v>
      </c>
      <c r="N311" s="278"/>
      <c r="X311" s="238"/>
      <c r="Y311" s="238"/>
      <c r="Z311" s="238"/>
      <c r="AA311" s="239"/>
    </row>
    <row r="312" spans="1:27" s="240" customFormat="1" ht="18.75" customHeight="1">
      <c r="A312" s="265">
        <f t="shared" si="21"/>
        <v>0</v>
      </c>
      <c r="B312" s="266">
        <f t="shared" si="19"/>
        <v>0</v>
      </c>
      <c r="C312" s="267">
        <f>IF(($P$9-SUM($C$9:C311))&gt;0,$AA$9,0)</f>
        <v>0</v>
      </c>
      <c r="D312" s="268">
        <f>IF(($P$10-SUM($D$9:D311))&gt;0,$AA$10,0)</f>
        <v>0</v>
      </c>
      <c r="E312" s="269">
        <f>ROUND(((P$9-SUM(C$9:C311))*G$2/100)/12,0)+ROUND(((P$10-SUM(D$9:D311))*(G$2-P$15)/100)/12,0)</f>
        <v>0</v>
      </c>
      <c r="F312" s="270">
        <f t="shared" si="18"/>
        <v>0</v>
      </c>
      <c r="G312" s="750"/>
      <c r="H312" s="751"/>
      <c r="I312" s="271"/>
      <c r="J312" s="271"/>
      <c r="K312" s="271"/>
      <c r="L312" s="271"/>
      <c r="M312" s="272">
        <f t="shared" si="20"/>
        <v>0</v>
      </c>
      <c r="N312" s="278"/>
      <c r="X312" s="238"/>
      <c r="Y312" s="238"/>
      <c r="Z312" s="238"/>
      <c r="AA312" s="239"/>
    </row>
    <row r="313" spans="1:27" s="240" customFormat="1" ht="18.75" customHeight="1">
      <c r="A313" s="265">
        <f t="shared" si="21"/>
        <v>0</v>
      </c>
      <c r="B313" s="266">
        <f t="shared" si="19"/>
        <v>0</v>
      </c>
      <c r="C313" s="267">
        <f>IF(($P$9-SUM($C$9:C312))&gt;0,$AA$9,0)</f>
        <v>0</v>
      </c>
      <c r="D313" s="268">
        <f>IF(($P$10-SUM($D$9:D312))&gt;0,$AA$10,0)</f>
        <v>0</v>
      </c>
      <c r="E313" s="269">
        <f>ROUND(((P$9-SUM(C$9:C312))*G$2/100)/12,0)+ROUND(((P$10-SUM(D$9:D312))*(G$2-P$15)/100)/12,0)</f>
        <v>0</v>
      </c>
      <c r="F313" s="270">
        <f t="shared" si="18"/>
        <v>0</v>
      </c>
      <c r="G313" s="750"/>
      <c r="H313" s="751"/>
      <c r="I313" s="271"/>
      <c r="J313" s="271"/>
      <c r="K313" s="271"/>
      <c r="L313" s="271"/>
      <c r="M313" s="272">
        <f t="shared" si="20"/>
        <v>0</v>
      </c>
      <c r="N313" s="278"/>
      <c r="X313" s="238"/>
      <c r="Y313" s="238"/>
      <c r="Z313" s="238"/>
      <c r="AA313" s="239"/>
    </row>
    <row r="314" spans="1:27" s="240" customFormat="1" ht="18.75" customHeight="1">
      <c r="A314" s="265">
        <f t="shared" si="21"/>
        <v>0</v>
      </c>
      <c r="B314" s="266">
        <f t="shared" si="19"/>
        <v>0</v>
      </c>
      <c r="C314" s="267">
        <f>IF(($P$9-SUM($C$9:C313))&gt;0,$AA$9,0)</f>
        <v>0</v>
      </c>
      <c r="D314" s="268">
        <f>IF(($P$10-SUM($D$9:D313))&gt;0,$AA$10,0)</f>
        <v>0</v>
      </c>
      <c r="E314" s="269">
        <f>ROUND(((P$9-SUM(C$9:C313))*G$2/100)/12,0)+ROUND(((P$10-SUM(D$9:D313))*(G$2-P$15)/100)/12,0)</f>
        <v>0</v>
      </c>
      <c r="F314" s="270">
        <f t="shared" si="18"/>
        <v>0</v>
      </c>
      <c r="G314" s="750"/>
      <c r="H314" s="751"/>
      <c r="I314" s="271"/>
      <c r="J314" s="271"/>
      <c r="K314" s="271"/>
      <c r="L314" s="271"/>
      <c r="M314" s="272">
        <f t="shared" si="20"/>
        <v>0</v>
      </c>
      <c r="N314" s="278"/>
      <c r="X314" s="238"/>
      <c r="Y314" s="238"/>
      <c r="Z314" s="238"/>
      <c r="AA314" s="239"/>
    </row>
    <row r="315" spans="1:27" s="240" customFormat="1" ht="18.75" customHeight="1">
      <c r="A315" s="265">
        <f t="shared" si="21"/>
        <v>0</v>
      </c>
      <c r="B315" s="266">
        <f t="shared" si="19"/>
        <v>0</v>
      </c>
      <c r="C315" s="267">
        <f>IF(($P$9-SUM($C$9:C314))&gt;0,$AA$9,0)</f>
        <v>0</v>
      </c>
      <c r="D315" s="268">
        <f>IF(($P$10-SUM($D$9:D314))&gt;0,$AA$10,0)</f>
        <v>0</v>
      </c>
      <c r="E315" s="269">
        <f>ROUND(((P$9-SUM(C$9:C314))*G$2/100)/12,0)+ROUND(((P$10-SUM(D$9:D314))*(G$2-P$15)/100)/12,0)</f>
        <v>0</v>
      </c>
      <c r="F315" s="270">
        <f t="shared" si="18"/>
        <v>0</v>
      </c>
      <c r="G315" s="750"/>
      <c r="H315" s="751"/>
      <c r="I315" s="271"/>
      <c r="J315" s="271"/>
      <c r="K315" s="271"/>
      <c r="L315" s="271"/>
      <c r="M315" s="272">
        <f t="shared" si="20"/>
        <v>0</v>
      </c>
      <c r="N315" s="278"/>
      <c r="X315" s="238"/>
      <c r="Y315" s="238"/>
      <c r="Z315" s="238"/>
      <c r="AA315" s="239"/>
    </row>
    <row r="316" spans="1:27" s="240" customFormat="1" ht="18.75" customHeight="1">
      <c r="A316" s="265">
        <f t="shared" si="21"/>
        <v>0</v>
      </c>
      <c r="B316" s="266">
        <f t="shared" si="19"/>
        <v>0</v>
      </c>
      <c r="C316" s="267">
        <f>IF(($P$9-SUM($C$9:C315))&gt;0,$AA$9,0)</f>
        <v>0</v>
      </c>
      <c r="D316" s="268">
        <f>IF(($P$10-SUM($D$9:D315))&gt;0,$AA$10,0)</f>
        <v>0</v>
      </c>
      <c r="E316" s="269">
        <f>ROUND(((P$9-SUM(C$9:C315))*G$2/100)/12,0)+ROUND(((P$10-SUM(D$9:D315))*(G$2-P$15)/100)/12,0)</f>
        <v>0</v>
      </c>
      <c r="F316" s="270">
        <f t="shared" si="18"/>
        <v>0</v>
      </c>
      <c r="G316" s="750"/>
      <c r="H316" s="751"/>
      <c r="I316" s="271"/>
      <c r="J316" s="271"/>
      <c r="K316" s="271"/>
      <c r="L316" s="271"/>
      <c r="M316" s="272">
        <f t="shared" si="20"/>
        <v>0</v>
      </c>
      <c r="N316" s="278"/>
      <c r="X316" s="238"/>
      <c r="Y316" s="238"/>
      <c r="Z316" s="238"/>
      <c r="AA316" s="239"/>
    </row>
    <row r="317" spans="1:27" s="240" customFormat="1" ht="18.75" customHeight="1">
      <c r="A317" s="265">
        <f t="shared" si="21"/>
        <v>0</v>
      </c>
      <c r="B317" s="266">
        <f t="shared" si="19"/>
        <v>0</v>
      </c>
      <c r="C317" s="267">
        <f>IF(($P$9-SUM($C$9:C316))&gt;0,$AA$9,0)</f>
        <v>0</v>
      </c>
      <c r="D317" s="268">
        <f>IF(($P$10-SUM($D$9:D316))&gt;0,$AA$10,0)</f>
        <v>0</v>
      </c>
      <c r="E317" s="269">
        <f>ROUND(((P$9-SUM(C$9:C316))*G$2/100)/12,0)+ROUND(((P$10-SUM(D$9:D316))*(G$2-P$15)/100)/12,0)</f>
        <v>0</v>
      </c>
      <c r="F317" s="270">
        <f t="shared" si="18"/>
        <v>0</v>
      </c>
      <c r="G317" s="750"/>
      <c r="H317" s="751"/>
      <c r="I317" s="271"/>
      <c r="J317" s="271"/>
      <c r="K317" s="271"/>
      <c r="L317" s="271"/>
      <c r="M317" s="272">
        <f t="shared" si="20"/>
        <v>0</v>
      </c>
      <c r="N317" s="278"/>
      <c r="X317" s="238"/>
      <c r="Y317" s="238"/>
      <c r="Z317" s="238"/>
      <c r="AA317" s="239"/>
    </row>
    <row r="318" spans="1:27" s="240" customFormat="1" ht="18.75" customHeight="1">
      <c r="A318" s="265">
        <f t="shared" si="21"/>
        <v>0</v>
      </c>
      <c r="B318" s="266">
        <f t="shared" si="19"/>
        <v>0</v>
      </c>
      <c r="C318" s="267">
        <f>IF(($P$9-SUM($C$9:C317))&gt;0,$AA$9,0)</f>
        <v>0</v>
      </c>
      <c r="D318" s="268">
        <f>IF(($P$10-SUM($D$9:D317))&gt;0,$AA$10,0)</f>
        <v>0</v>
      </c>
      <c r="E318" s="269">
        <f>ROUND(((P$9-SUM(C$9:C317))*G$2/100)/12,0)+ROUND(((P$10-SUM(D$9:D317))*(G$2-P$15)/100)/12,0)</f>
        <v>0</v>
      </c>
      <c r="F318" s="270">
        <f t="shared" si="18"/>
        <v>0</v>
      </c>
      <c r="G318" s="280" t="s">
        <v>253</v>
      </c>
      <c r="H318" s="316">
        <f>IF(P$13&gt;1,"未定",SUM(F309:F320))</f>
        <v>0</v>
      </c>
      <c r="I318" s="271"/>
      <c r="J318" s="271"/>
      <c r="K318" s="271"/>
      <c r="L318" s="271"/>
      <c r="M318" s="272">
        <f t="shared" si="20"/>
        <v>0</v>
      </c>
      <c r="N318" s="278"/>
      <c r="X318" s="238"/>
      <c r="Y318" s="238"/>
      <c r="Z318" s="238"/>
      <c r="AA318" s="239"/>
    </row>
    <row r="319" spans="1:27" s="240" customFormat="1" ht="18.75" customHeight="1">
      <c r="A319" s="265">
        <f t="shared" si="21"/>
        <v>0</v>
      </c>
      <c r="B319" s="266">
        <f t="shared" si="19"/>
        <v>0</v>
      </c>
      <c r="C319" s="267">
        <f>IF(($P$9-SUM($C$9:C318))&gt;0,$AA$9,0)</f>
        <v>0</v>
      </c>
      <c r="D319" s="268">
        <f>IF(($P$10-SUM($D$9:D318))&gt;0,$AA$10,0)</f>
        <v>0</v>
      </c>
      <c r="E319" s="269">
        <f>ROUND(((P$9-SUM(C$9:C318))*G$2/100)/12,0)+ROUND(((P$10-SUM(D$9:D318))*(G$2-P$15)/100)/12,0)</f>
        <v>0</v>
      </c>
      <c r="F319" s="270">
        <f t="shared" si="18"/>
        <v>0</v>
      </c>
      <c r="G319" s="282" t="s">
        <v>280</v>
      </c>
      <c r="H319" s="283">
        <f>SUM(B309:B320)</f>
        <v>0</v>
      </c>
      <c r="I319" s="271"/>
      <c r="J319" s="271"/>
      <c r="K319" s="271"/>
      <c r="L319" s="271"/>
      <c r="M319" s="272">
        <f t="shared" si="20"/>
        <v>0</v>
      </c>
      <c r="N319" s="278"/>
      <c r="X319" s="238"/>
      <c r="Y319" s="238"/>
      <c r="Z319" s="238"/>
      <c r="AA319" s="239"/>
    </row>
    <row r="320" spans="1:27" s="240" customFormat="1" ht="18.75" customHeight="1">
      <c r="A320" s="286">
        <f t="shared" si="21"/>
        <v>0</v>
      </c>
      <c r="B320" s="287">
        <f t="shared" si="19"/>
        <v>0</v>
      </c>
      <c r="C320" s="288">
        <f>IF(($P$9-SUM($C$9:C319))&gt;0,$AA$9,0)</f>
        <v>0</v>
      </c>
      <c r="D320" s="289">
        <f>IF(($P$10-SUM($D$9:D319))&gt;0,$AA$10,0)</f>
        <v>0</v>
      </c>
      <c r="E320" s="290">
        <f>ROUND(((P$9-SUM(C$9:C319))*G$2/100)/12,0)+ROUND(((P$10-SUM(D$9:D319))*(G$2-P$15)/100)/12,0)</f>
        <v>0</v>
      </c>
      <c r="F320" s="291">
        <f t="shared" si="18"/>
        <v>0</v>
      </c>
      <c r="G320" s="292" t="s">
        <v>287</v>
      </c>
      <c r="H320" s="293">
        <f>IF(P$13&gt;1,"未定",SUM(E309:E320))</f>
        <v>0</v>
      </c>
      <c r="I320" s="294"/>
      <c r="J320" s="294"/>
      <c r="K320" s="294"/>
      <c r="L320" s="294"/>
      <c r="M320" s="295">
        <f t="shared" si="20"/>
        <v>0</v>
      </c>
      <c r="N320" s="278"/>
      <c r="X320" s="238"/>
      <c r="Y320" s="238"/>
      <c r="Z320" s="238"/>
      <c r="AA320" s="239"/>
    </row>
    <row r="321" spans="1:27" s="240" customFormat="1" ht="18.75" customHeight="1">
      <c r="A321" s="253">
        <f t="shared" si="21"/>
        <v>0</v>
      </c>
      <c r="B321" s="254">
        <f t="shared" si="19"/>
        <v>0</v>
      </c>
      <c r="C321" s="255">
        <f>IF(($P$9-SUM($C$9:C320))&gt;0,$AA$9,0)</f>
        <v>0</v>
      </c>
      <c r="D321" s="256">
        <f>IF(($P$10-SUM($D$9:D320))&gt;0,$AA$10,0)</f>
        <v>0</v>
      </c>
      <c r="E321" s="301">
        <f>ROUND(((P$9-SUM(C$9:C320))*G$2/100)/12,0)+ROUND(((P$10-SUM(D$9:D320))*(G$2-P$15)/100)/12,0)</f>
        <v>0</v>
      </c>
      <c r="F321" s="258">
        <f t="shared" ref="F321:F368" si="22">IF(P$13&gt;1,"未定",B321+E321)</f>
        <v>0</v>
      </c>
      <c r="G321" s="748" t="s">
        <v>323</v>
      </c>
      <c r="H321" s="749"/>
      <c r="I321" s="259"/>
      <c r="J321" s="259"/>
      <c r="K321" s="259"/>
      <c r="L321" s="259"/>
      <c r="M321" s="261">
        <f t="shared" si="20"/>
        <v>0</v>
      </c>
      <c r="N321" s="278"/>
      <c r="X321" s="238"/>
      <c r="Y321" s="238"/>
      <c r="Z321" s="238"/>
      <c r="AA321" s="239"/>
    </row>
    <row r="322" spans="1:27" s="240" customFormat="1" ht="18.75" customHeight="1">
      <c r="A322" s="265">
        <f t="shared" si="21"/>
        <v>0</v>
      </c>
      <c r="B322" s="266">
        <f t="shared" si="19"/>
        <v>0</v>
      </c>
      <c r="C322" s="267">
        <f>IF(($P$9-SUM($C$9:C321))&gt;0,$AA$9,0)</f>
        <v>0</v>
      </c>
      <c r="D322" s="268">
        <f>IF(($P$10-SUM($D$9:D321))&gt;0,$AA$10,0)</f>
        <v>0</v>
      </c>
      <c r="E322" s="269">
        <f>ROUND(((P$9-SUM(C$9:C321))*G$2/100)/12,0)+ROUND(((P$10-SUM(D$9:D321))*(G$2-P$15)/100)/12,0)</f>
        <v>0</v>
      </c>
      <c r="F322" s="270">
        <f t="shared" si="22"/>
        <v>0</v>
      </c>
      <c r="G322" s="750"/>
      <c r="H322" s="751"/>
      <c r="I322" s="271"/>
      <c r="J322" s="271"/>
      <c r="K322" s="271"/>
      <c r="L322" s="271"/>
      <c r="M322" s="272">
        <f t="shared" si="20"/>
        <v>0</v>
      </c>
      <c r="N322" s="278"/>
      <c r="X322" s="238"/>
      <c r="Y322" s="238"/>
      <c r="Z322" s="238"/>
      <c r="AA322" s="239"/>
    </row>
    <row r="323" spans="1:27" s="240" customFormat="1" ht="18.75" customHeight="1">
      <c r="A323" s="265">
        <f t="shared" si="21"/>
        <v>0</v>
      </c>
      <c r="B323" s="266">
        <f t="shared" si="19"/>
        <v>0</v>
      </c>
      <c r="C323" s="267">
        <f>IF(($P$9-SUM($C$9:C322))&gt;0,$AA$9,0)</f>
        <v>0</v>
      </c>
      <c r="D323" s="268">
        <f>IF(($P$10-SUM($D$9:D322))&gt;0,$AA$10,0)</f>
        <v>0</v>
      </c>
      <c r="E323" s="269">
        <f>ROUND(((P$9-SUM(C$9:C322))*G$2/100)/12,0)+ROUND(((P$10-SUM(D$9:D322))*(G$2-P$15)/100)/12,0)</f>
        <v>0</v>
      </c>
      <c r="F323" s="270">
        <f t="shared" si="22"/>
        <v>0</v>
      </c>
      <c r="G323" s="750"/>
      <c r="H323" s="751"/>
      <c r="I323" s="271"/>
      <c r="J323" s="271"/>
      <c r="K323" s="271"/>
      <c r="L323" s="271"/>
      <c r="M323" s="272">
        <f t="shared" si="20"/>
        <v>0</v>
      </c>
      <c r="N323" s="278"/>
      <c r="X323" s="238"/>
      <c r="Y323" s="238"/>
      <c r="Z323" s="238"/>
      <c r="AA323" s="239"/>
    </row>
    <row r="324" spans="1:27" s="240" customFormat="1" ht="18.75" customHeight="1">
      <c r="A324" s="265">
        <f t="shared" si="21"/>
        <v>0</v>
      </c>
      <c r="B324" s="266">
        <f t="shared" si="19"/>
        <v>0</v>
      </c>
      <c r="C324" s="267">
        <f>IF(($P$9-SUM($C$9:C323))&gt;0,$AA$9,0)</f>
        <v>0</v>
      </c>
      <c r="D324" s="268">
        <f>IF(($P$10-SUM($D$9:D323))&gt;0,$AA$10,0)</f>
        <v>0</v>
      </c>
      <c r="E324" s="269">
        <f>ROUND(((P$9-SUM(C$9:C323))*G$2/100)/12,0)+ROUND(((P$10-SUM(D$9:D323))*(G$2-P$15)/100)/12,0)</f>
        <v>0</v>
      </c>
      <c r="F324" s="270">
        <f t="shared" si="22"/>
        <v>0</v>
      </c>
      <c r="G324" s="750"/>
      <c r="H324" s="751"/>
      <c r="I324" s="271"/>
      <c r="J324" s="271"/>
      <c r="K324" s="271"/>
      <c r="L324" s="271"/>
      <c r="M324" s="272">
        <f t="shared" si="20"/>
        <v>0</v>
      </c>
      <c r="N324" s="278"/>
      <c r="X324" s="238"/>
      <c r="Y324" s="238"/>
      <c r="Z324" s="238"/>
      <c r="AA324" s="239"/>
    </row>
    <row r="325" spans="1:27" s="240" customFormat="1" ht="18.75" customHeight="1">
      <c r="A325" s="265">
        <f t="shared" si="21"/>
        <v>0</v>
      </c>
      <c r="B325" s="266">
        <f t="shared" si="19"/>
        <v>0</v>
      </c>
      <c r="C325" s="267">
        <f>IF(($P$9-SUM($C$9:C324))&gt;0,$AA$9,0)</f>
        <v>0</v>
      </c>
      <c r="D325" s="268">
        <f>IF(($P$10-SUM($D$9:D324))&gt;0,$AA$10,0)</f>
        <v>0</v>
      </c>
      <c r="E325" s="269">
        <f>ROUND(((P$9-SUM(C$9:C324))*G$2/100)/12,0)+ROUND(((P$10-SUM(D$9:D324))*(G$2-P$15)/100)/12,0)</f>
        <v>0</v>
      </c>
      <c r="F325" s="270">
        <f t="shared" si="22"/>
        <v>0</v>
      </c>
      <c r="G325" s="750"/>
      <c r="H325" s="751"/>
      <c r="I325" s="271"/>
      <c r="J325" s="271"/>
      <c r="K325" s="271"/>
      <c r="L325" s="271"/>
      <c r="M325" s="272">
        <f t="shared" si="20"/>
        <v>0</v>
      </c>
      <c r="N325" s="278"/>
      <c r="X325" s="238"/>
      <c r="Y325" s="238"/>
      <c r="Z325" s="238"/>
      <c r="AA325" s="239"/>
    </row>
    <row r="326" spans="1:27" s="240" customFormat="1" ht="18.75" customHeight="1">
      <c r="A326" s="265">
        <f t="shared" si="21"/>
        <v>0</v>
      </c>
      <c r="B326" s="266">
        <f t="shared" si="19"/>
        <v>0</v>
      </c>
      <c r="C326" s="267">
        <f>IF(($P$9-SUM($C$9:C325))&gt;0,$AA$9,0)</f>
        <v>0</v>
      </c>
      <c r="D326" s="268">
        <f>IF(($P$10-SUM($D$9:D325))&gt;0,$AA$10,0)</f>
        <v>0</v>
      </c>
      <c r="E326" s="269">
        <f>ROUND(((P$9-SUM(C$9:C325))*G$2/100)/12,0)+ROUND(((P$10-SUM(D$9:D325))*(G$2-P$15)/100)/12,0)</f>
        <v>0</v>
      </c>
      <c r="F326" s="270">
        <f t="shared" si="22"/>
        <v>0</v>
      </c>
      <c r="G326" s="750"/>
      <c r="H326" s="751"/>
      <c r="I326" s="271"/>
      <c r="J326" s="271"/>
      <c r="K326" s="271"/>
      <c r="L326" s="271"/>
      <c r="M326" s="272">
        <f t="shared" si="20"/>
        <v>0</v>
      </c>
      <c r="N326" s="278"/>
      <c r="X326" s="238"/>
      <c r="Y326" s="238"/>
      <c r="Z326" s="238"/>
      <c r="AA326" s="239"/>
    </row>
    <row r="327" spans="1:27" s="240" customFormat="1" ht="18.75" customHeight="1">
      <c r="A327" s="265">
        <f t="shared" si="21"/>
        <v>0</v>
      </c>
      <c r="B327" s="266">
        <f t="shared" si="19"/>
        <v>0</v>
      </c>
      <c r="C327" s="267">
        <f>IF(($P$9-SUM($C$9:C326))&gt;0,$AA$9,0)</f>
        <v>0</v>
      </c>
      <c r="D327" s="268">
        <f>IF(($P$10-SUM($D$9:D326))&gt;0,$AA$10,0)</f>
        <v>0</v>
      </c>
      <c r="E327" s="269">
        <f>ROUND(((P$9-SUM(C$9:C326))*G$2/100)/12,0)+ROUND(((P$10-SUM(D$9:D326))*(G$2-P$15)/100)/12,0)</f>
        <v>0</v>
      </c>
      <c r="F327" s="270">
        <f t="shared" si="22"/>
        <v>0</v>
      </c>
      <c r="G327" s="750"/>
      <c r="H327" s="751"/>
      <c r="I327" s="271"/>
      <c r="J327" s="271"/>
      <c r="K327" s="271"/>
      <c r="L327" s="271"/>
      <c r="M327" s="272">
        <f t="shared" si="20"/>
        <v>0</v>
      </c>
      <c r="N327" s="278"/>
      <c r="X327" s="238"/>
      <c r="Y327" s="238"/>
      <c r="Z327" s="238"/>
      <c r="AA327" s="239"/>
    </row>
    <row r="328" spans="1:27" s="240" customFormat="1" ht="18.75" customHeight="1">
      <c r="A328" s="265">
        <f t="shared" si="21"/>
        <v>0</v>
      </c>
      <c r="B328" s="266">
        <f t="shared" si="19"/>
        <v>0</v>
      </c>
      <c r="C328" s="267">
        <f>IF(($P$9-SUM($C$9:C327))&gt;0,$AA$9,0)</f>
        <v>0</v>
      </c>
      <c r="D328" s="268">
        <f>IF(($P$10-SUM($D$9:D327))&gt;0,$AA$10,0)</f>
        <v>0</v>
      </c>
      <c r="E328" s="269">
        <f>ROUND(((P$9-SUM(C$9:C327))*G$2/100)/12,0)+ROUND(((P$10-SUM(D$9:D327))*(G$2-P$15)/100)/12,0)</f>
        <v>0</v>
      </c>
      <c r="F328" s="270">
        <f t="shared" si="22"/>
        <v>0</v>
      </c>
      <c r="G328" s="750"/>
      <c r="H328" s="751"/>
      <c r="I328" s="271"/>
      <c r="J328" s="271"/>
      <c r="K328" s="271"/>
      <c r="L328" s="271"/>
      <c r="M328" s="272">
        <f t="shared" si="20"/>
        <v>0</v>
      </c>
      <c r="N328" s="278"/>
      <c r="X328" s="238"/>
      <c r="Y328" s="238"/>
      <c r="Z328" s="238"/>
      <c r="AA328" s="239"/>
    </row>
    <row r="329" spans="1:27" s="240" customFormat="1" ht="18.75" customHeight="1">
      <c r="A329" s="265">
        <f t="shared" si="21"/>
        <v>0</v>
      </c>
      <c r="B329" s="266">
        <f t="shared" ref="B329:B368" si="23">SUM(C329:D329)</f>
        <v>0</v>
      </c>
      <c r="C329" s="267">
        <f>IF(($P$9-SUM($C$9:C328))&gt;0,$AA$9,0)</f>
        <v>0</v>
      </c>
      <c r="D329" s="268">
        <f>IF(($P$10-SUM($D$9:D328))&gt;0,$AA$10,0)</f>
        <v>0</v>
      </c>
      <c r="E329" s="269">
        <f>ROUND(((P$9-SUM(C$9:C328))*G$2/100)/12,0)+ROUND(((P$10-SUM(D$9:D328))*(G$2-P$15)/100)/12,0)</f>
        <v>0</v>
      </c>
      <c r="F329" s="270">
        <f t="shared" si="22"/>
        <v>0</v>
      </c>
      <c r="G329" s="750"/>
      <c r="H329" s="751"/>
      <c r="I329" s="271"/>
      <c r="J329" s="271"/>
      <c r="K329" s="271"/>
      <c r="L329" s="271"/>
      <c r="M329" s="272">
        <f t="shared" ref="M329:M368" si="24">SUM(I329:L329)</f>
        <v>0</v>
      </c>
      <c r="N329" s="278"/>
      <c r="X329" s="238"/>
      <c r="Y329" s="238"/>
      <c r="Z329" s="238"/>
      <c r="AA329" s="239"/>
    </row>
    <row r="330" spans="1:27" s="240" customFormat="1" ht="18.75" customHeight="1">
      <c r="A330" s="265">
        <f t="shared" ref="A330:A368" si="25">IF(F330&gt;0,A329+1,0)</f>
        <v>0</v>
      </c>
      <c r="B330" s="266">
        <f t="shared" si="23"/>
        <v>0</v>
      </c>
      <c r="C330" s="267">
        <f>IF(($P$9-SUM($C$9:C329))&gt;0,$AA$9,0)</f>
        <v>0</v>
      </c>
      <c r="D330" s="268">
        <f>IF(($P$10-SUM($D$9:D329))&gt;0,$AA$10,0)</f>
        <v>0</v>
      </c>
      <c r="E330" s="269">
        <f>ROUND(((P$9-SUM(C$9:C329))*G$2/100)/12,0)+ROUND(((P$10-SUM(D$9:D329))*(G$2-P$15)/100)/12,0)</f>
        <v>0</v>
      </c>
      <c r="F330" s="270">
        <f t="shared" si="22"/>
        <v>0</v>
      </c>
      <c r="G330" s="280" t="s">
        <v>253</v>
      </c>
      <c r="H330" s="316">
        <f>IF(P$13&gt;1,"未定",SUM(F321:F332))</f>
        <v>0</v>
      </c>
      <c r="I330" s="271"/>
      <c r="J330" s="271"/>
      <c r="K330" s="271"/>
      <c r="L330" s="271"/>
      <c r="M330" s="272">
        <f t="shared" si="24"/>
        <v>0</v>
      </c>
      <c r="N330" s="278"/>
      <c r="X330" s="238"/>
      <c r="Y330" s="238"/>
      <c r="Z330" s="238"/>
      <c r="AA330" s="239"/>
    </row>
    <row r="331" spans="1:27" s="240" customFormat="1" ht="18.75" customHeight="1">
      <c r="A331" s="265">
        <f t="shared" si="25"/>
        <v>0</v>
      </c>
      <c r="B331" s="266">
        <f t="shared" si="23"/>
        <v>0</v>
      </c>
      <c r="C331" s="267">
        <f>IF(($P$9-SUM($C$9:C330))&gt;0,$AA$9,0)</f>
        <v>0</v>
      </c>
      <c r="D331" s="268">
        <f>IF(($P$10-SUM($D$9:D330))&gt;0,$AA$10,0)</f>
        <v>0</v>
      </c>
      <c r="E331" s="269">
        <f>ROUND(((P$9-SUM(C$9:C330))*G$2/100)/12,0)+ROUND(((P$10-SUM(D$9:D330))*(G$2-P$15)/100)/12,0)</f>
        <v>0</v>
      </c>
      <c r="F331" s="270">
        <f t="shared" si="22"/>
        <v>0</v>
      </c>
      <c r="G331" s="282" t="s">
        <v>280</v>
      </c>
      <c r="H331" s="283">
        <f>SUM(B321:B332)</f>
        <v>0</v>
      </c>
      <c r="I331" s="271"/>
      <c r="J331" s="271"/>
      <c r="K331" s="271"/>
      <c r="L331" s="271"/>
      <c r="M331" s="272">
        <f t="shared" si="24"/>
        <v>0</v>
      </c>
      <c r="N331" s="278"/>
      <c r="X331" s="238"/>
      <c r="Y331" s="238"/>
      <c r="Z331" s="238"/>
      <c r="AA331" s="239"/>
    </row>
    <row r="332" spans="1:27" s="240" customFormat="1" ht="18.75" customHeight="1">
      <c r="A332" s="286">
        <f t="shared" si="25"/>
        <v>0</v>
      </c>
      <c r="B332" s="287">
        <f t="shared" si="23"/>
        <v>0</v>
      </c>
      <c r="C332" s="288">
        <f>IF(($P$9-SUM($C$9:C331))&gt;0,$AA$9,0)</f>
        <v>0</v>
      </c>
      <c r="D332" s="289">
        <f>IF(($P$10-SUM($D$9:D331))&gt;0,$AA$10,0)</f>
        <v>0</v>
      </c>
      <c r="E332" s="290">
        <f>ROUND(((P$9-SUM(C$9:C331))*G$2/100)/12,0)+ROUND(((P$10-SUM(D$9:D331))*(G$2-P$15)/100)/12,0)</f>
        <v>0</v>
      </c>
      <c r="F332" s="291">
        <f t="shared" si="22"/>
        <v>0</v>
      </c>
      <c r="G332" s="292" t="s">
        <v>287</v>
      </c>
      <c r="H332" s="293">
        <f>IF(P$13&gt;1,"未定",SUM(E321:E332))</f>
        <v>0</v>
      </c>
      <c r="I332" s="294"/>
      <c r="J332" s="294"/>
      <c r="K332" s="294"/>
      <c r="L332" s="294"/>
      <c r="M332" s="295">
        <f t="shared" si="24"/>
        <v>0</v>
      </c>
      <c r="N332" s="278"/>
      <c r="X332" s="238"/>
      <c r="Y332" s="238"/>
      <c r="Z332" s="238"/>
      <c r="AA332" s="239"/>
    </row>
    <row r="333" spans="1:27" s="240" customFormat="1" ht="18.75" customHeight="1">
      <c r="A333" s="253">
        <f t="shared" si="25"/>
        <v>0</v>
      </c>
      <c r="B333" s="254">
        <f t="shared" si="23"/>
        <v>0</v>
      </c>
      <c r="C333" s="255">
        <f>IF(($P$9-SUM($C$9:C332))&gt;0,$AA$9,0)</f>
        <v>0</v>
      </c>
      <c r="D333" s="256">
        <f>IF(($P$10-SUM($D$9:D332))&gt;0,$AA$10,0)</f>
        <v>0</v>
      </c>
      <c r="E333" s="301">
        <f>ROUND(((P$9-SUM(C$9:C332))*G$2/100)/12,0)+ROUND(((P$10-SUM(D$9:D332))*(G$2-P$15)/100)/12,0)</f>
        <v>0</v>
      </c>
      <c r="F333" s="258">
        <f t="shared" si="22"/>
        <v>0</v>
      </c>
      <c r="G333" s="748" t="s">
        <v>324</v>
      </c>
      <c r="H333" s="749"/>
      <c r="I333" s="259"/>
      <c r="J333" s="259"/>
      <c r="K333" s="259"/>
      <c r="L333" s="259"/>
      <c r="M333" s="261">
        <f t="shared" si="24"/>
        <v>0</v>
      </c>
      <c r="N333" s="278"/>
      <c r="X333" s="238"/>
      <c r="Y333" s="238"/>
      <c r="Z333" s="238"/>
      <c r="AA333" s="239"/>
    </row>
    <row r="334" spans="1:27" s="240" customFormat="1" ht="18.75" customHeight="1">
      <c r="A334" s="265">
        <f t="shared" si="25"/>
        <v>0</v>
      </c>
      <c r="B334" s="266">
        <f t="shared" si="23"/>
        <v>0</v>
      </c>
      <c r="C334" s="267">
        <f>IF(($P$9-SUM($C$9:C333))&gt;0,$AA$9,0)</f>
        <v>0</v>
      </c>
      <c r="D334" s="268">
        <f>IF(($P$10-SUM($D$9:D333))&gt;0,$AA$10,0)</f>
        <v>0</v>
      </c>
      <c r="E334" s="269">
        <f>ROUND(((P$9-SUM(C$9:C333))*G$2/100)/12,0)+ROUND(((P$10-SUM(D$9:D333))*(G$2-P$15)/100)/12,0)</f>
        <v>0</v>
      </c>
      <c r="F334" s="270">
        <f t="shared" si="22"/>
        <v>0</v>
      </c>
      <c r="G334" s="750"/>
      <c r="H334" s="751"/>
      <c r="I334" s="271"/>
      <c r="J334" s="271"/>
      <c r="K334" s="271"/>
      <c r="L334" s="271"/>
      <c r="M334" s="272">
        <f t="shared" si="24"/>
        <v>0</v>
      </c>
      <c r="N334" s="278"/>
      <c r="X334" s="238"/>
      <c r="Y334" s="238"/>
      <c r="Z334" s="238"/>
      <c r="AA334" s="239"/>
    </row>
    <row r="335" spans="1:27" s="240" customFormat="1" ht="18.75" customHeight="1">
      <c r="A335" s="265">
        <f t="shared" si="25"/>
        <v>0</v>
      </c>
      <c r="B335" s="266">
        <f t="shared" si="23"/>
        <v>0</v>
      </c>
      <c r="C335" s="267">
        <f>IF(($P$9-SUM($C$9:C334))&gt;0,$AA$9,0)</f>
        <v>0</v>
      </c>
      <c r="D335" s="268">
        <f>IF(($P$10-SUM($D$9:D334))&gt;0,$AA$10,0)</f>
        <v>0</v>
      </c>
      <c r="E335" s="269">
        <f>ROUND(((P$9-SUM(C$9:C334))*G$2/100)/12,0)+ROUND(((P$10-SUM(D$9:D334))*(G$2-P$15)/100)/12,0)</f>
        <v>0</v>
      </c>
      <c r="F335" s="270">
        <f t="shared" si="22"/>
        <v>0</v>
      </c>
      <c r="G335" s="750"/>
      <c r="H335" s="751"/>
      <c r="I335" s="271"/>
      <c r="J335" s="271"/>
      <c r="K335" s="271"/>
      <c r="L335" s="271"/>
      <c r="M335" s="272">
        <f t="shared" si="24"/>
        <v>0</v>
      </c>
      <c r="N335" s="278"/>
      <c r="X335" s="238"/>
      <c r="Y335" s="238"/>
      <c r="Z335" s="238"/>
      <c r="AA335" s="239"/>
    </row>
    <row r="336" spans="1:27" s="240" customFormat="1" ht="18.75" customHeight="1">
      <c r="A336" s="265">
        <f t="shared" si="25"/>
        <v>0</v>
      </c>
      <c r="B336" s="266">
        <f t="shared" si="23"/>
        <v>0</v>
      </c>
      <c r="C336" s="267">
        <f>IF(($P$9-SUM($C$9:C335))&gt;0,$AA$9,0)</f>
        <v>0</v>
      </c>
      <c r="D336" s="268">
        <f>IF(($P$10-SUM($D$9:D335))&gt;0,$AA$10,0)</f>
        <v>0</v>
      </c>
      <c r="E336" s="269">
        <f>ROUND(((P$9-SUM(C$9:C335))*G$2/100)/12,0)+ROUND(((P$10-SUM(D$9:D335))*(G$2-P$15)/100)/12,0)</f>
        <v>0</v>
      </c>
      <c r="F336" s="270">
        <f t="shared" si="22"/>
        <v>0</v>
      </c>
      <c r="G336" s="750"/>
      <c r="H336" s="751"/>
      <c r="I336" s="271"/>
      <c r="J336" s="271"/>
      <c r="K336" s="271"/>
      <c r="L336" s="271"/>
      <c r="M336" s="272">
        <f t="shared" si="24"/>
        <v>0</v>
      </c>
      <c r="N336" s="278"/>
      <c r="X336" s="238"/>
      <c r="Y336" s="238"/>
      <c r="Z336" s="238"/>
      <c r="AA336" s="239"/>
    </row>
    <row r="337" spans="1:27" s="240" customFormat="1" ht="18.75" customHeight="1">
      <c r="A337" s="265">
        <f t="shared" si="25"/>
        <v>0</v>
      </c>
      <c r="B337" s="266">
        <f t="shared" si="23"/>
        <v>0</v>
      </c>
      <c r="C337" s="267">
        <f>IF(($P$9-SUM($C$9:C336))&gt;0,$AA$9,0)</f>
        <v>0</v>
      </c>
      <c r="D337" s="268">
        <f>IF(($P$10-SUM($D$9:D336))&gt;0,$AA$10,0)</f>
        <v>0</v>
      </c>
      <c r="E337" s="269">
        <f>ROUND(((P$9-SUM(C$9:C336))*G$2/100)/12,0)+ROUND(((P$10-SUM(D$9:D336))*(G$2-P$15)/100)/12,0)</f>
        <v>0</v>
      </c>
      <c r="F337" s="270">
        <f t="shared" si="22"/>
        <v>0</v>
      </c>
      <c r="G337" s="750"/>
      <c r="H337" s="751"/>
      <c r="I337" s="271"/>
      <c r="J337" s="271"/>
      <c r="K337" s="271"/>
      <c r="L337" s="271"/>
      <c r="M337" s="272">
        <f t="shared" si="24"/>
        <v>0</v>
      </c>
      <c r="N337" s="278"/>
      <c r="X337" s="238"/>
      <c r="Y337" s="238"/>
      <c r="Z337" s="238"/>
      <c r="AA337" s="239"/>
    </row>
    <row r="338" spans="1:27" s="240" customFormat="1" ht="18.75" customHeight="1">
      <c r="A338" s="265">
        <f t="shared" si="25"/>
        <v>0</v>
      </c>
      <c r="B338" s="266">
        <f t="shared" si="23"/>
        <v>0</v>
      </c>
      <c r="C338" s="267">
        <f>IF(($P$9-SUM($C$9:C337))&gt;0,$AA$9,0)</f>
        <v>0</v>
      </c>
      <c r="D338" s="268">
        <f>IF(($P$10-SUM($D$9:D337))&gt;0,$AA$10,0)</f>
        <v>0</v>
      </c>
      <c r="E338" s="269">
        <f>ROUND(((P$9-SUM(C$9:C337))*G$2/100)/12,0)+ROUND(((P$10-SUM(D$9:D337))*(G$2-P$15)/100)/12,0)</f>
        <v>0</v>
      </c>
      <c r="F338" s="270">
        <f t="shared" si="22"/>
        <v>0</v>
      </c>
      <c r="G338" s="750"/>
      <c r="H338" s="751"/>
      <c r="I338" s="271"/>
      <c r="J338" s="271"/>
      <c r="K338" s="271"/>
      <c r="L338" s="271"/>
      <c r="M338" s="272">
        <f t="shared" si="24"/>
        <v>0</v>
      </c>
      <c r="N338" s="278"/>
      <c r="X338" s="238"/>
      <c r="Y338" s="238"/>
      <c r="Z338" s="238"/>
      <c r="AA338" s="239"/>
    </row>
    <row r="339" spans="1:27" s="240" customFormat="1" ht="18.75" customHeight="1">
      <c r="A339" s="265">
        <f t="shared" si="25"/>
        <v>0</v>
      </c>
      <c r="B339" s="266">
        <f t="shared" si="23"/>
        <v>0</v>
      </c>
      <c r="C339" s="267">
        <f>IF(($P$9-SUM($C$9:C338))&gt;0,$AA$9,0)</f>
        <v>0</v>
      </c>
      <c r="D339" s="268">
        <f>IF(($P$10-SUM($D$9:D338))&gt;0,$AA$10,0)</f>
        <v>0</v>
      </c>
      <c r="E339" s="269">
        <f>ROUND(((P$9-SUM(C$9:C338))*G$2/100)/12,0)+ROUND(((P$10-SUM(D$9:D338))*(G$2-P$15)/100)/12,0)</f>
        <v>0</v>
      </c>
      <c r="F339" s="270">
        <f t="shared" si="22"/>
        <v>0</v>
      </c>
      <c r="G339" s="750"/>
      <c r="H339" s="751"/>
      <c r="I339" s="271"/>
      <c r="J339" s="271"/>
      <c r="K339" s="271"/>
      <c r="L339" s="271"/>
      <c r="M339" s="272">
        <f t="shared" si="24"/>
        <v>0</v>
      </c>
      <c r="N339" s="278"/>
      <c r="X339" s="238"/>
      <c r="Y339" s="238"/>
      <c r="Z339" s="238"/>
      <c r="AA339" s="239"/>
    </row>
    <row r="340" spans="1:27" s="240" customFormat="1" ht="18.75" customHeight="1">
      <c r="A340" s="265">
        <f t="shared" si="25"/>
        <v>0</v>
      </c>
      <c r="B340" s="266">
        <f t="shared" si="23"/>
        <v>0</v>
      </c>
      <c r="C340" s="267">
        <f>IF(($P$9-SUM($C$9:C339))&gt;0,$AA$9,0)</f>
        <v>0</v>
      </c>
      <c r="D340" s="268">
        <f>IF(($P$10-SUM($D$9:D339))&gt;0,$AA$10,0)</f>
        <v>0</v>
      </c>
      <c r="E340" s="269">
        <f>ROUND(((P$9-SUM(C$9:C339))*G$2/100)/12,0)+ROUND(((P$10-SUM(D$9:D339))*(G$2-P$15)/100)/12,0)</f>
        <v>0</v>
      </c>
      <c r="F340" s="270">
        <f t="shared" si="22"/>
        <v>0</v>
      </c>
      <c r="G340" s="750"/>
      <c r="H340" s="751"/>
      <c r="I340" s="271"/>
      <c r="J340" s="271"/>
      <c r="K340" s="271"/>
      <c r="L340" s="271"/>
      <c r="M340" s="272">
        <f t="shared" si="24"/>
        <v>0</v>
      </c>
      <c r="N340" s="278"/>
      <c r="X340" s="238"/>
      <c r="Y340" s="238"/>
      <c r="Z340" s="238"/>
      <c r="AA340" s="239"/>
    </row>
    <row r="341" spans="1:27" s="240" customFormat="1" ht="18.75" customHeight="1">
      <c r="A341" s="265">
        <f t="shared" si="25"/>
        <v>0</v>
      </c>
      <c r="B341" s="266">
        <f t="shared" si="23"/>
        <v>0</v>
      </c>
      <c r="C341" s="267">
        <f>IF(($P$9-SUM($C$9:C340))&gt;0,$AA$9,0)</f>
        <v>0</v>
      </c>
      <c r="D341" s="268">
        <f>IF(($P$10-SUM($D$9:D340))&gt;0,$AA$10,0)</f>
        <v>0</v>
      </c>
      <c r="E341" s="269">
        <f>ROUND(((P$9-SUM(C$9:C340))*G$2/100)/12,0)+ROUND(((P$10-SUM(D$9:D340))*(G$2-P$15)/100)/12,0)</f>
        <v>0</v>
      </c>
      <c r="F341" s="270">
        <f t="shared" si="22"/>
        <v>0</v>
      </c>
      <c r="G341" s="750"/>
      <c r="H341" s="751"/>
      <c r="I341" s="271"/>
      <c r="J341" s="271"/>
      <c r="K341" s="271"/>
      <c r="L341" s="271"/>
      <c r="M341" s="272">
        <f t="shared" si="24"/>
        <v>0</v>
      </c>
      <c r="N341" s="278"/>
      <c r="X341" s="238"/>
      <c r="Y341" s="238"/>
      <c r="Z341" s="238"/>
      <c r="AA341" s="239"/>
    </row>
    <row r="342" spans="1:27" s="240" customFormat="1" ht="18.75" customHeight="1">
      <c r="A342" s="265">
        <f t="shared" si="25"/>
        <v>0</v>
      </c>
      <c r="B342" s="266">
        <f t="shared" si="23"/>
        <v>0</v>
      </c>
      <c r="C342" s="267">
        <f>IF(($P$9-SUM($C$9:C341))&gt;0,$AA$9,0)</f>
        <v>0</v>
      </c>
      <c r="D342" s="268">
        <f>IF(($P$10-SUM($D$9:D341))&gt;0,$AA$10,0)</f>
        <v>0</v>
      </c>
      <c r="E342" s="269">
        <f>ROUND(((P$9-SUM(C$9:C341))*G$2/100)/12,0)+ROUND(((P$10-SUM(D$9:D341))*(G$2-P$15)/100)/12,0)</f>
        <v>0</v>
      </c>
      <c r="F342" s="270">
        <f t="shared" si="22"/>
        <v>0</v>
      </c>
      <c r="G342" s="280" t="s">
        <v>253</v>
      </c>
      <c r="H342" s="316">
        <f>IF(P$13&gt;1,"未定",SUM(F333:F344))</f>
        <v>0</v>
      </c>
      <c r="I342" s="271"/>
      <c r="J342" s="271"/>
      <c r="K342" s="271"/>
      <c r="L342" s="271"/>
      <c r="M342" s="272">
        <f t="shared" si="24"/>
        <v>0</v>
      </c>
      <c r="N342" s="278"/>
      <c r="X342" s="238"/>
      <c r="Y342" s="238"/>
      <c r="Z342" s="238"/>
      <c r="AA342" s="239"/>
    </row>
    <row r="343" spans="1:27" s="240" customFormat="1" ht="18.75" customHeight="1">
      <c r="A343" s="265">
        <f t="shared" si="25"/>
        <v>0</v>
      </c>
      <c r="B343" s="266">
        <f t="shared" si="23"/>
        <v>0</v>
      </c>
      <c r="C343" s="267">
        <f>IF(($P$9-SUM($C$9:C342))&gt;0,$AA$9,0)</f>
        <v>0</v>
      </c>
      <c r="D343" s="268">
        <f>IF(($P$10-SUM($D$9:D342))&gt;0,$AA$10,0)</f>
        <v>0</v>
      </c>
      <c r="E343" s="269">
        <f>ROUND(((P$9-SUM(C$9:C342))*G$2/100)/12,0)+ROUND(((P$10-SUM(D$9:D342))*(G$2-P$15)/100)/12,0)</f>
        <v>0</v>
      </c>
      <c r="F343" s="270">
        <f t="shared" si="22"/>
        <v>0</v>
      </c>
      <c r="G343" s="282" t="s">
        <v>280</v>
      </c>
      <c r="H343" s="283">
        <f>SUM(B333:B344)</f>
        <v>0</v>
      </c>
      <c r="I343" s="271"/>
      <c r="J343" s="271"/>
      <c r="K343" s="271"/>
      <c r="L343" s="271"/>
      <c r="M343" s="272">
        <f t="shared" si="24"/>
        <v>0</v>
      </c>
      <c r="N343" s="278"/>
      <c r="X343" s="238"/>
      <c r="Y343" s="238"/>
      <c r="Z343" s="238"/>
      <c r="AA343" s="239"/>
    </row>
    <row r="344" spans="1:27" s="240" customFormat="1" ht="18.75" customHeight="1">
      <c r="A344" s="286">
        <f t="shared" si="25"/>
        <v>0</v>
      </c>
      <c r="B344" s="287">
        <f t="shared" si="23"/>
        <v>0</v>
      </c>
      <c r="C344" s="288">
        <f>IF(($P$9-SUM($C$9:C343))&gt;0,$AA$9,0)</f>
        <v>0</v>
      </c>
      <c r="D344" s="289">
        <f>IF(($P$10-SUM($D$9:D343))&gt;0,$AA$10,0)</f>
        <v>0</v>
      </c>
      <c r="E344" s="290">
        <f>ROUND(((P$9-SUM(C$9:C343))*G$2/100)/12,0)+ROUND(((P$10-SUM(D$9:D343))*(G$2-P$15)/100)/12,0)</f>
        <v>0</v>
      </c>
      <c r="F344" s="291">
        <f t="shared" si="22"/>
        <v>0</v>
      </c>
      <c r="G344" s="292" t="s">
        <v>287</v>
      </c>
      <c r="H344" s="293">
        <f>IF(P$13&gt;1,"未定",SUM(E333:E344))</f>
        <v>0</v>
      </c>
      <c r="I344" s="294"/>
      <c r="J344" s="294"/>
      <c r="K344" s="294"/>
      <c r="L344" s="294"/>
      <c r="M344" s="295">
        <f t="shared" si="24"/>
        <v>0</v>
      </c>
      <c r="N344" s="278"/>
      <c r="X344" s="238"/>
      <c r="Y344" s="238"/>
      <c r="Z344" s="238"/>
      <c r="AA344" s="239"/>
    </row>
    <row r="345" spans="1:27" s="240" customFormat="1" ht="18.75" customHeight="1">
      <c r="A345" s="253">
        <f t="shared" si="25"/>
        <v>0</v>
      </c>
      <c r="B345" s="254">
        <f t="shared" si="23"/>
        <v>0</v>
      </c>
      <c r="C345" s="255">
        <f>IF(($P$9-SUM($C$9:C344))&gt;0,$AA$9,0)</f>
        <v>0</v>
      </c>
      <c r="D345" s="256">
        <f>IF(($P$10-SUM($D$9:D344))&gt;0,$AA$10,0)</f>
        <v>0</v>
      </c>
      <c r="E345" s="301">
        <f>ROUND(((P$9-SUM(C$9:C344))*G$2/100)/12,0)+ROUND(((P$10-SUM(D$9:D344))*(G$2-P$15)/100)/12,0)</f>
        <v>0</v>
      </c>
      <c r="F345" s="258">
        <f t="shared" si="22"/>
        <v>0</v>
      </c>
      <c r="G345" s="748" t="s">
        <v>325</v>
      </c>
      <c r="H345" s="749"/>
      <c r="I345" s="259"/>
      <c r="J345" s="259"/>
      <c r="K345" s="259"/>
      <c r="L345" s="259"/>
      <c r="M345" s="261">
        <f t="shared" si="24"/>
        <v>0</v>
      </c>
      <c r="N345" s="278"/>
      <c r="X345" s="238"/>
      <c r="Y345" s="238"/>
      <c r="Z345" s="238"/>
      <c r="AA345" s="239"/>
    </row>
    <row r="346" spans="1:27" s="240" customFormat="1" ht="18.75" customHeight="1">
      <c r="A346" s="265">
        <f t="shared" si="25"/>
        <v>0</v>
      </c>
      <c r="B346" s="266">
        <f t="shared" si="23"/>
        <v>0</v>
      </c>
      <c r="C346" s="267">
        <f>IF(($P$9-SUM($C$9:C345))&gt;0,$AA$9,0)</f>
        <v>0</v>
      </c>
      <c r="D346" s="268">
        <f>IF(($P$10-SUM($D$9:D345))&gt;0,$AA$10,0)</f>
        <v>0</v>
      </c>
      <c r="E346" s="269">
        <f>ROUND(((P$9-SUM(C$9:C345))*G$2/100)/12,0)+ROUND(((P$10-SUM(D$9:D345))*(G$2-P$15)/100)/12,0)</f>
        <v>0</v>
      </c>
      <c r="F346" s="270">
        <f t="shared" si="22"/>
        <v>0</v>
      </c>
      <c r="G346" s="750"/>
      <c r="H346" s="751"/>
      <c r="I346" s="271"/>
      <c r="J346" s="271"/>
      <c r="K346" s="271"/>
      <c r="L346" s="271"/>
      <c r="M346" s="272">
        <f t="shared" si="24"/>
        <v>0</v>
      </c>
      <c r="N346" s="278"/>
      <c r="X346" s="238"/>
      <c r="Y346" s="238"/>
      <c r="Z346" s="238"/>
      <c r="AA346" s="239"/>
    </row>
    <row r="347" spans="1:27" s="240" customFormat="1" ht="18.75" customHeight="1">
      <c r="A347" s="265">
        <f t="shared" si="25"/>
        <v>0</v>
      </c>
      <c r="B347" s="266">
        <f t="shared" si="23"/>
        <v>0</v>
      </c>
      <c r="C347" s="267">
        <f>IF(($P$9-SUM($C$9:C346))&gt;0,$AA$9,0)</f>
        <v>0</v>
      </c>
      <c r="D347" s="268">
        <f>IF(($P$10-SUM($D$9:D346))&gt;0,$AA$10,0)</f>
        <v>0</v>
      </c>
      <c r="E347" s="269">
        <f>ROUND(((P$9-SUM(C$9:C346))*G$2/100)/12,0)+ROUND(((P$10-SUM(D$9:D346))*(G$2-P$15)/100)/12,0)</f>
        <v>0</v>
      </c>
      <c r="F347" s="270">
        <f t="shared" si="22"/>
        <v>0</v>
      </c>
      <c r="G347" s="750"/>
      <c r="H347" s="751"/>
      <c r="I347" s="271"/>
      <c r="J347" s="271"/>
      <c r="K347" s="271"/>
      <c r="L347" s="271"/>
      <c r="M347" s="272">
        <f t="shared" si="24"/>
        <v>0</v>
      </c>
      <c r="N347" s="278"/>
      <c r="X347" s="238"/>
      <c r="Y347" s="238"/>
      <c r="Z347" s="238"/>
      <c r="AA347" s="239"/>
    </row>
    <row r="348" spans="1:27" s="240" customFormat="1" ht="18.75" customHeight="1">
      <c r="A348" s="265">
        <f t="shared" si="25"/>
        <v>0</v>
      </c>
      <c r="B348" s="266">
        <f t="shared" si="23"/>
        <v>0</v>
      </c>
      <c r="C348" s="267">
        <f>IF(($P$9-SUM($C$9:C347))&gt;0,$AA$9,0)</f>
        <v>0</v>
      </c>
      <c r="D348" s="268">
        <f>IF(($P$10-SUM($D$9:D347))&gt;0,$AA$10,0)</f>
        <v>0</v>
      </c>
      <c r="E348" s="269">
        <f>ROUND(((P$9-SUM(C$9:C347))*G$2/100)/12,0)+ROUND(((P$10-SUM(D$9:D347))*(G$2-P$15)/100)/12,0)</f>
        <v>0</v>
      </c>
      <c r="F348" s="270">
        <f t="shared" si="22"/>
        <v>0</v>
      </c>
      <c r="G348" s="750"/>
      <c r="H348" s="751"/>
      <c r="I348" s="271"/>
      <c r="J348" s="271"/>
      <c r="K348" s="271"/>
      <c r="L348" s="271"/>
      <c r="M348" s="272">
        <f t="shared" si="24"/>
        <v>0</v>
      </c>
      <c r="N348" s="278"/>
      <c r="X348" s="238"/>
      <c r="Y348" s="238"/>
      <c r="Z348" s="238"/>
      <c r="AA348" s="239"/>
    </row>
    <row r="349" spans="1:27" s="240" customFormat="1" ht="18.75" customHeight="1">
      <c r="A349" s="265">
        <f t="shared" si="25"/>
        <v>0</v>
      </c>
      <c r="B349" s="266">
        <f t="shared" si="23"/>
        <v>0</v>
      </c>
      <c r="C349" s="267">
        <f>IF(($P$9-SUM($C$9:C348))&gt;0,$AA$9,0)</f>
        <v>0</v>
      </c>
      <c r="D349" s="268">
        <f>IF(($P$10-SUM($D$9:D348))&gt;0,$AA$10,0)</f>
        <v>0</v>
      </c>
      <c r="E349" s="269">
        <f>ROUND(((P$9-SUM(C$9:C348))*G$2/100)/12,0)+ROUND(((P$10-SUM(D$9:D348))*(G$2-P$15)/100)/12,0)</f>
        <v>0</v>
      </c>
      <c r="F349" s="270">
        <f t="shared" si="22"/>
        <v>0</v>
      </c>
      <c r="G349" s="750"/>
      <c r="H349" s="751"/>
      <c r="I349" s="271"/>
      <c r="J349" s="271"/>
      <c r="K349" s="271"/>
      <c r="L349" s="271"/>
      <c r="M349" s="272">
        <f t="shared" si="24"/>
        <v>0</v>
      </c>
      <c r="N349" s="278"/>
      <c r="X349" s="238"/>
      <c r="Y349" s="238"/>
      <c r="Z349" s="238"/>
      <c r="AA349" s="239"/>
    </row>
    <row r="350" spans="1:27" s="240" customFormat="1" ht="18.75" customHeight="1">
      <c r="A350" s="265">
        <f t="shared" si="25"/>
        <v>0</v>
      </c>
      <c r="B350" s="266">
        <f t="shared" si="23"/>
        <v>0</v>
      </c>
      <c r="C350" s="267">
        <f>IF(($P$9-SUM($C$9:C349))&gt;0,$AA$9,0)</f>
        <v>0</v>
      </c>
      <c r="D350" s="268">
        <f>IF(($P$10-SUM($D$9:D349))&gt;0,$AA$10,0)</f>
        <v>0</v>
      </c>
      <c r="E350" s="269">
        <f>ROUND(((P$9-SUM(C$9:C349))*G$2/100)/12,0)+ROUND(((P$10-SUM(D$9:D349))*(G$2-P$15)/100)/12,0)</f>
        <v>0</v>
      </c>
      <c r="F350" s="270">
        <f t="shared" si="22"/>
        <v>0</v>
      </c>
      <c r="G350" s="750"/>
      <c r="H350" s="751"/>
      <c r="I350" s="271"/>
      <c r="J350" s="271"/>
      <c r="K350" s="271"/>
      <c r="L350" s="271"/>
      <c r="M350" s="272">
        <f t="shared" si="24"/>
        <v>0</v>
      </c>
      <c r="N350" s="278"/>
      <c r="X350" s="238"/>
      <c r="Y350" s="238"/>
      <c r="Z350" s="238"/>
      <c r="AA350" s="239"/>
    </row>
    <row r="351" spans="1:27" s="240" customFormat="1" ht="18.75" customHeight="1">
      <c r="A351" s="265">
        <f t="shared" si="25"/>
        <v>0</v>
      </c>
      <c r="B351" s="266">
        <f t="shared" si="23"/>
        <v>0</v>
      </c>
      <c r="C351" s="267">
        <f>IF(($P$9-SUM($C$9:C350))&gt;0,$AA$9,0)</f>
        <v>0</v>
      </c>
      <c r="D351" s="268">
        <f>IF(($P$10-SUM($D$9:D350))&gt;0,$AA$10,0)</f>
        <v>0</v>
      </c>
      <c r="E351" s="269">
        <f>ROUND(((P$9-SUM(C$9:C350))*G$2/100)/12,0)+ROUND(((P$10-SUM(D$9:D350))*(G$2-P$15)/100)/12,0)</f>
        <v>0</v>
      </c>
      <c r="F351" s="270">
        <f t="shared" si="22"/>
        <v>0</v>
      </c>
      <c r="G351" s="750"/>
      <c r="H351" s="751"/>
      <c r="I351" s="271"/>
      <c r="J351" s="271"/>
      <c r="K351" s="271"/>
      <c r="L351" s="271"/>
      <c r="M351" s="272">
        <f t="shared" si="24"/>
        <v>0</v>
      </c>
      <c r="N351" s="278"/>
      <c r="X351" s="238"/>
      <c r="Y351" s="238"/>
      <c r="Z351" s="238"/>
      <c r="AA351" s="239"/>
    </row>
    <row r="352" spans="1:27" s="240" customFormat="1" ht="18.75" customHeight="1">
      <c r="A352" s="265">
        <f t="shared" si="25"/>
        <v>0</v>
      </c>
      <c r="B352" s="266">
        <f t="shared" si="23"/>
        <v>0</v>
      </c>
      <c r="C352" s="267">
        <f>IF(($P$9-SUM($C$9:C351))&gt;0,$AA$9,0)</f>
        <v>0</v>
      </c>
      <c r="D352" s="268">
        <f>IF(($P$10-SUM($D$9:D351))&gt;0,$AA$10,0)</f>
        <v>0</v>
      </c>
      <c r="E352" s="269">
        <f>ROUND(((P$9-SUM(C$9:C351))*G$2/100)/12,0)+ROUND(((P$10-SUM(D$9:D351))*(G$2-P$15)/100)/12,0)</f>
        <v>0</v>
      </c>
      <c r="F352" s="270">
        <f t="shared" si="22"/>
        <v>0</v>
      </c>
      <c r="G352" s="750"/>
      <c r="H352" s="751"/>
      <c r="I352" s="271"/>
      <c r="J352" s="271"/>
      <c r="K352" s="271"/>
      <c r="L352" s="271"/>
      <c r="M352" s="272">
        <f t="shared" si="24"/>
        <v>0</v>
      </c>
      <c r="N352" s="278"/>
      <c r="X352" s="238"/>
      <c r="Y352" s="238"/>
      <c r="Z352" s="238"/>
      <c r="AA352" s="239"/>
    </row>
    <row r="353" spans="1:27" s="240" customFormat="1" ht="18.75" customHeight="1">
      <c r="A353" s="265">
        <f t="shared" si="25"/>
        <v>0</v>
      </c>
      <c r="B353" s="266">
        <f t="shared" si="23"/>
        <v>0</v>
      </c>
      <c r="C353" s="267">
        <f>IF(($P$9-SUM($C$9:C352))&gt;0,$AA$9,0)</f>
        <v>0</v>
      </c>
      <c r="D353" s="268">
        <f>IF(($P$10-SUM($D$9:D352))&gt;0,$AA$10,0)</f>
        <v>0</v>
      </c>
      <c r="E353" s="269">
        <f>ROUND(((P$9-SUM(C$9:C352))*G$2/100)/12,0)+ROUND(((P$10-SUM(D$9:D352))*(G$2-P$15)/100)/12,0)</f>
        <v>0</v>
      </c>
      <c r="F353" s="270">
        <f t="shared" si="22"/>
        <v>0</v>
      </c>
      <c r="G353" s="750"/>
      <c r="H353" s="751"/>
      <c r="I353" s="271"/>
      <c r="J353" s="271"/>
      <c r="K353" s="271"/>
      <c r="L353" s="271"/>
      <c r="M353" s="272">
        <f t="shared" si="24"/>
        <v>0</v>
      </c>
      <c r="N353" s="278"/>
      <c r="X353" s="238"/>
      <c r="Y353" s="238"/>
      <c r="Z353" s="238"/>
      <c r="AA353" s="239"/>
    </row>
    <row r="354" spans="1:27" s="240" customFormat="1" ht="18.75" customHeight="1">
      <c r="A354" s="265">
        <f t="shared" si="25"/>
        <v>0</v>
      </c>
      <c r="B354" s="266">
        <f t="shared" si="23"/>
        <v>0</v>
      </c>
      <c r="C354" s="267">
        <f>IF(($P$9-SUM($C$9:C353))&gt;0,$AA$9,0)</f>
        <v>0</v>
      </c>
      <c r="D354" s="268">
        <f>IF(($P$10-SUM($D$9:D353))&gt;0,$AA$10,0)</f>
        <v>0</v>
      </c>
      <c r="E354" s="269">
        <f>ROUND(((P$9-SUM(C$9:C353))*G$2/100)/12,0)+ROUND(((P$10-SUM(D$9:D353))*(G$2-P$15)/100)/12,0)</f>
        <v>0</v>
      </c>
      <c r="F354" s="270">
        <f t="shared" si="22"/>
        <v>0</v>
      </c>
      <c r="G354" s="280" t="s">
        <v>253</v>
      </c>
      <c r="H354" s="316">
        <f>IF(P$13&gt;1,"未定",SUM(F345:F356))</f>
        <v>0</v>
      </c>
      <c r="I354" s="271"/>
      <c r="J354" s="271"/>
      <c r="K354" s="271"/>
      <c r="L354" s="271"/>
      <c r="M354" s="272">
        <f t="shared" si="24"/>
        <v>0</v>
      </c>
      <c r="N354" s="278"/>
      <c r="X354" s="238"/>
      <c r="Y354" s="238"/>
      <c r="Z354" s="238"/>
      <c r="AA354" s="239"/>
    </row>
    <row r="355" spans="1:27" s="240" customFormat="1" ht="18.75" customHeight="1">
      <c r="A355" s="265">
        <f t="shared" si="25"/>
        <v>0</v>
      </c>
      <c r="B355" s="266">
        <f t="shared" si="23"/>
        <v>0</v>
      </c>
      <c r="C355" s="267">
        <f>IF(($P$9-SUM($C$9:C354))&gt;0,$AA$9,0)</f>
        <v>0</v>
      </c>
      <c r="D355" s="268">
        <f>IF(($P$10-SUM($D$9:D354))&gt;0,$AA$10,0)</f>
        <v>0</v>
      </c>
      <c r="E355" s="269">
        <f>ROUND(((P$9-SUM(C$9:C354))*G$2/100)/12,0)+ROUND(((P$10-SUM(D$9:D354))*(G$2-P$15)/100)/12,0)</f>
        <v>0</v>
      </c>
      <c r="F355" s="270">
        <f t="shared" si="22"/>
        <v>0</v>
      </c>
      <c r="G355" s="282" t="s">
        <v>280</v>
      </c>
      <c r="H355" s="283">
        <f>SUM(B345:B356)</f>
        <v>0</v>
      </c>
      <c r="I355" s="271"/>
      <c r="J355" s="271"/>
      <c r="K355" s="271"/>
      <c r="L355" s="271"/>
      <c r="M355" s="272">
        <f t="shared" si="24"/>
        <v>0</v>
      </c>
      <c r="N355" s="278"/>
      <c r="X355" s="238"/>
      <c r="Y355" s="238"/>
      <c r="Z355" s="238"/>
      <c r="AA355" s="239"/>
    </row>
    <row r="356" spans="1:27" s="240" customFormat="1" ht="18.75" customHeight="1">
      <c r="A356" s="286">
        <f t="shared" si="25"/>
        <v>0</v>
      </c>
      <c r="B356" s="287">
        <f t="shared" si="23"/>
        <v>0</v>
      </c>
      <c r="C356" s="288">
        <f>IF(($P$9-SUM($C$9:C355))&gt;0,$AA$9,0)</f>
        <v>0</v>
      </c>
      <c r="D356" s="289">
        <f>IF(($P$10-SUM($D$9:D355))&gt;0,$AA$10,0)</f>
        <v>0</v>
      </c>
      <c r="E356" s="290">
        <f>ROUND(((P$9-SUM(C$9:C355))*G$2/100)/12,0)+ROUND(((P$10-SUM(D$9:D355))*(G$2-P$15)/100)/12,0)</f>
        <v>0</v>
      </c>
      <c r="F356" s="291">
        <f t="shared" si="22"/>
        <v>0</v>
      </c>
      <c r="G356" s="292" t="s">
        <v>287</v>
      </c>
      <c r="H356" s="293">
        <f>IF(P$13&gt;1,"未定",SUM(E345:E356))</f>
        <v>0</v>
      </c>
      <c r="I356" s="294"/>
      <c r="J356" s="294"/>
      <c r="K356" s="294"/>
      <c r="L356" s="294"/>
      <c r="M356" s="295">
        <f t="shared" si="24"/>
        <v>0</v>
      </c>
      <c r="N356" s="278"/>
      <c r="X356" s="238"/>
      <c r="Y356" s="238"/>
      <c r="Z356" s="238"/>
      <c r="AA356" s="239"/>
    </row>
    <row r="357" spans="1:27" s="240" customFormat="1" ht="18.75" customHeight="1">
      <c r="A357" s="253">
        <f t="shared" si="25"/>
        <v>0</v>
      </c>
      <c r="B357" s="254">
        <f t="shared" si="23"/>
        <v>0</v>
      </c>
      <c r="C357" s="255">
        <f>IF(($P$9-SUM($C$9:C296))&gt;0,$AA$9,0)</f>
        <v>0</v>
      </c>
      <c r="D357" s="256">
        <f>IF(($P$10-SUM($D$9:D296))&gt;0,$AA$10,0)</f>
        <v>0</v>
      </c>
      <c r="E357" s="301">
        <f>ROUND(((P$9-SUM(C$9:C356))*G$2/100)/12,0)+ROUND(((P$10-SUM(D$9:D356))*(G$2-P$15)/100)/12,0)</f>
        <v>0</v>
      </c>
      <c r="F357" s="258">
        <f t="shared" si="22"/>
        <v>0</v>
      </c>
      <c r="G357" s="748" t="s">
        <v>326</v>
      </c>
      <c r="H357" s="749"/>
      <c r="I357" s="259"/>
      <c r="J357" s="259"/>
      <c r="K357" s="259"/>
      <c r="L357" s="259"/>
      <c r="M357" s="261">
        <f t="shared" si="24"/>
        <v>0</v>
      </c>
      <c r="N357" s="278"/>
      <c r="X357" s="238"/>
      <c r="Y357" s="238"/>
      <c r="Z357" s="238"/>
      <c r="AA357" s="239"/>
    </row>
    <row r="358" spans="1:27" s="240" customFormat="1" ht="18.75" customHeight="1">
      <c r="A358" s="265">
        <f t="shared" si="25"/>
        <v>0</v>
      </c>
      <c r="B358" s="266">
        <f t="shared" si="23"/>
        <v>0</v>
      </c>
      <c r="C358" s="267">
        <f>IF(($P$9-SUM($C$9:C357))&gt;0,$AA$9,0)</f>
        <v>0</v>
      </c>
      <c r="D358" s="268">
        <f>IF(($P$10-SUM($D$9:D357))&gt;0,$AA$10,0)</f>
        <v>0</v>
      </c>
      <c r="E358" s="269">
        <f>ROUND(((P$9-SUM(C$9:C357))*G$2/100)/12,0)+ROUND(((P$10-SUM(D$9:D357))*(G$2-P$15)/100)/12,0)</f>
        <v>0</v>
      </c>
      <c r="F358" s="270">
        <f t="shared" si="22"/>
        <v>0</v>
      </c>
      <c r="G358" s="750"/>
      <c r="H358" s="751"/>
      <c r="I358" s="271"/>
      <c r="J358" s="271"/>
      <c r="K358" s="271"/>
      <c r="L358" s="271"/>
      <c r="M358" s="272">
        <f t="shared" si="24"/>
        <v>0</v>
      </c>
      <c r="N358" s="278"/>
      <c r="X358" s="238"/>
      <c r="Y358" s="238"/>
      <c r="Z358" s="238"/>
      <c r="AA358" s="239"/>
    </row>
    <row r="359" spans="1:27" s="240" customFormat="1" ht="18.75" customHeight="1">
      <c r="A359" s="265">
        <f t="shared" si="25"/>
        <v>0</v>
      </c>
      <c r="B359" s="266">
        <f t="shared" si="23"/>
        <v>0</v>
      </c>
      <c r="C359" s="267">
        <f>IF(($P$9-SUM($C$9:C358))&gt;0,$AA$9,0)</f>
        <v>0</v>
      </c>
      <c r="D359" s="268">
        <f>IF(($P$10-SUM($D$9:D358))&gt;0,$AA$10,0)</f>
        <v>0</v>
      </c>
      <c r="E359" s="269">
        <f>ROUND(((P$9-SUM(C$9:C358))*G$2/100)/12,0)+ROUND(((P$10-SUM(D$9:D358))*(G$2-P$15)/100)/12,0)</f>
        <v>0</v>
      </c>
      <c r="F359" s="270">
        <f t="shared" si="22"/>
        <v>0</v>
      </c>
      <c r="G359" s="750"/>
      <c r="H359" s="751"/>
      <c r="I359" s="271"/>
      <c r="J359" s="271"/>
      <c r="K359" s="271"/>
      <c r="L359" s="271"/>
      <c r="M359" s="272">
        <f t="shared" si="24"/>
        <v>0</v>
      </c>
      <c r="N359" s="278"/>
      <c r="X359" s="238"/>
      <c r="Y359" s="238"/>
      <c r="Z359" s="238"/>
      <c r="AA359" s="239"/>
    </row>
    <row r="360" spans="1:27" s="240" customFormat="1" ht="18.75" customHeight="1">
      <c r="A360" s="265">
        <f t="shared" si="25"/>
        <v>0</v>
      </c>
      <c r="B360" s="266">
        <f t="shared" si="23"/>
        <v>0</v>
      </c>
      <c r="C360" s="267">
        <f>IF(($P$9-SUM($C$9:C359))&gt;0,$AA$9,0)</f>
        <v>0</v>
      </c>
      <c r="D360" s="268">
        <f>IF(($P$10-SUM($D$9:D359))&gt;0,$AA$10,0)</f>
        <v>0</v>
      </c>
      <c r="E360" s="269">
        <f>ROUND(((P$9-SUM(C$9:C359))*G$2/100)/12,0)+ROUND(((P$10-SUM(D$9:D359))*(G$2-P$15)/100)/12,0)</f>
        <v>0</v>
      </c>
      <c r="F360" s="270">
        <f t="shared" si="22"/>
        <v>0</v>
      </c>
      <c r="G360" s="750"/>
      <c r="H360" s="751"/>
      <c r="I360" s="271"/>
      <c r="J360" s="271"/>
      <c r="K360" s="271"/>
      <c r="L360" s="271"/>
      <c r="M360" s="272">
        <f t="shared" si="24"/>
        <v>0</v>
      </c>
      <c r="N360" s="278"/>
      <c r="X360" s="238"/>
      <c r="Y360" s="238"/>
      <c r="Z360" s="238"/>
      <c r="AA360" s="239"/>
    </row>
    <row r="361" spans="1:27" s="240" customFormat="1" ht="18.75" customHeight="1">
      <c r="A361" s="265">
        <f t="shared" si="25"/>
        <v>0</v>
      </c>
      <c r="B361" s="266">
        <f t="shared" si="23"/>
        <v>0</v>
      </c>
      <c r="C361" s="267">
        <f>IF(($P$9-SUM($C$9:C360))&gt;0,$AA$9,0)</f>
        <v>0</v>
      </c>
      <c r="D361" s="268">
        <f>IF(($P$10-SUM($D$9:D360))&gt;0,$AA$10,0)</f>
        <v>0</v>
      </c>
      <c r="E361" s="269">
        <f>ROUND(((P$9-SUM(C$9:C360))*G$2/100)/12,0)+ROUND(((P$10-SUM(D$9:D360))*(G$2-P$15)/100)/12,0)</f>
        <v>0</v>
      </c>
      <c r="F361" s="270">
        <f t="shared" si="22"/>
        <v>0</v>
      </c>
      <c r="G361" s="750"/>
      <c r="H361" s="751"/>
      <c r="I361" s="271"/>
      <c r="J361" s="271"/>
      <c r="K361" s="271"/>
      <c r="L361" s="271"/>
      <c r="M361" s="272">
        <f t="shared" si="24"/>
        <v>0</v>
      </c>
      <c r="N361" s="278"/>
      <c r="X361" s="238"/>
      <c r="Y361" s="238"/>
      <c r="Z361" s="238"/>
      <c r="AA361" s="239"/>
    </row>
    <row r="362" spans="1:27" s="240" customFormat="1" ht="18.75" customHeight="1">
      <c r="A362" s="265">
        <f t="shared" si="25"/>
        <v>0</v>
      </c>
      <c r="B362" s="266">
        <f t="shared" si="23"/>
        <v>0</v>
      </c>
      <c r="C362" s="267">
        <f>IF(($P$9-SUM($C$9:C361))&gt;0,$AA$9,0)</f>
        <v>0</v>
      </c>
      <c r="D362" s="268">
        <f>IF(($P$10-SUM($D$9:D361))&gt;0,$AA$10,0)</f>
        <v>0</v>
      </c>
      <c r="E362" s="269">
        <f>ROUND(((P$9-SUM(C$9:C361))*G$2/100)/12,0)+ROUND(((P$10-SUM(D$9:D361))*(G$2-P$15)/100)/12,0)</f>
        <v>0</v>
      </c>
      <c r="F362" s="270">
        <f t="shared" si="22"/>
        <v>0</v>
      </c>
      <c r="G362" s="750"/>
      <c r="H362" s="751"/>
      <c r="I362" s="271"/>
      <c r="J362" s="271"/>
      <c r="K362" s="271"/>
      <c r="L362" s="271"/>
      <c r="M362" s="272">
        <f t="shared" si="24"/>
        <v>0</v>
      </c>
      <c r="N362" s="278"/>
      <c r="X362" s="238"/>
      <c r="Y362" s="238"/>
      <c r="Z362" s="238"/>
      <c r="AA362" s="239"/>
    </row>
    <row r="363" spans="1:27" s="240" customFormat="1" ht="18.75" customHeight="1">
      <c r="A363" s="265">
        <f t="shared" si="25"/>
        <v>0</v>
      </c>
      <c r="B363" s="266">
        <f t="shared" si="23"/>
        <v>0</v>
      </c>
      <c r="C363" s="267">
        <f>IF(($P$9-SUM($C$9:C362))&gt;0,$AA$9,0)</f>
        <v>0</v>
      </c>
      <c r="D363" s="268">
        <f>IF(($P$10-SUM($D$9:D362))&gt;0,$AA$10,0)</f>
        <v>0</v>
      </c>
      <c r="E363" s="269">
        <f>ROUND(((P$9-SUM(C$9:C362))*G$2/100)/12,0)+ROUND(((P$10-SUM(D$9:D362))*(G$2-P$15)/100)/12,0)</f>
        <v>0</v>
      </c>
      <c r="F363" s="270">
        <f t="shared" si="22"/>
        <v>0</v>
      </c>
      <c r="G363" s="750"/>
      <c r="H363" s="751"/>
      <c r="I363" s="271"/>
      <c r="J363" s="271"/>
      <c r="K363" s="271"/>
      <c r="L363" s="271"/>
      <c r="M363" s="272">
        <f t="shared" si="24"/>
        <v>0</v>
      </c>
      <c r="N363" s="278"/>
      <c r="X363" s="238"/>
      <c r="Y363" s="238"/>
      <c r="Z363" s="238"/>
      <c r="AA363" s="239"/>
    </row>
    <row r="364" spans="1:27" s="240" customFormat="1" ht="18.75" customHeight="1">
      <c r="A364" s="265">
        <f t="shared" si="25"/>
        <v>0</v>
      </c>
      <c r="B364" s="266">
        <f t="shared" si="23"/>
        <v>0</v>
      </c>
      <c r="C364" s="267">
        <f>IF(($P$9-SUM($C$9:C363))&gt;0,$AA$9,0)</f>
        <v>0</v>
      </c>
      <c r="D364" s="268">
        <f>IF(($P$10-SUM($D$9:D363))&gt;0,$AA$10,0)</f>
        <v>0</v>
      </c>
      <c r="E364" s="269">
        <f>ROUND(((P$9-SUM(C$9:C363))*G$2/100)/12,0)+ROUND(((P$10-SUM(D$9:D363))*(G$2-P$15)/100)/12,0)</f>
        <v>0</v>
      </c>
      <c r="F364" s="270">
        <f t="shared" si="22"/>
        <v>0</v>
      </c>
      <c r="G364" s="750"/>
      <c r="H364" s="751"/>
      <c r="I364" s="271"/>
      <c r="J364" s="271"/>
      <c r="K364" s="271"/>
      <c r="L364" s="271"/>
      <c r="M364" s="272">
        <f t="shared" si="24"/>
        <v>0</v>
      </c>
      <c r="N364" s="278"/>
      <c r="X364" s="238"/>
      <c r="Y364" s="238"/>
      <c r="Z364" s="238"/>
      <c r="AA364" s="239"/>
    </row>
    <row r="365" spans="1:27" s="240" customFormat="1" ht="18.75" customHeight="1">
      <c r="A365" s="265">
        <f t="shared" si="25"/>
        <v>0</v>
      </c>
      <c r="B365" s="266">
        <f t="shared" si="23"/>
        <v>0</v>
      </c>
      <c r="C365" s="267">
        <f>IF(($P$9-SUM($C$9:C364))&gt;0,$AA$9,0)</f>
        <v>0</v>
      </c>
      <c r="D365" s="268">
        <f>IF(($P$10-SUM($D$9:D364))&gt;0,$AA$10,0)</f>
        <v>0</v>
      </c>
      <c r="E365" s="269">
        <f>ROUND(((P$9-SUM(C$9:C364))*G$2/100)/12,0)+ROUND(((P$10-SUM(D$9:D364))*(G$2-P$15)/100)/12,0)</f>
        <v>0</v>
      </c>
      <c r="F365" s="270">
        <f t="shared" si="22"/>
        <v>0</v>
      </c>
      <c r="G365" s="750"/>
      <c r="H365" s="751"/>
      <c r="I365" s="271"/>
      <c r="J365" s="271"/>
      <c r="K365" s="271"/>
      <c r="L365" s="271"/>
      <c r="M365" s="272">
        <f t="shared" si="24"/>
        <v>0</v>
      </c>
      <c r="N365" s="278"/>
      <c r="X365" s="238"/>
      <c r="Y365" s="238"/>
      <c r="Z365" s="238"/>
      <c r="AA365" s="239"/>
    </row>
    <row r="366" spans="1:27" s="240" customFormat="1" ht="18.75" customHeight="1">
      <c r="A366" s="265">
        <f t="shared" si="25"/>
        <v>0</v>
      </c>
      <c r="B366" s="266">
        <f t="shared" si="23"/>
        <v>0</v>
      </c>
      <c r="C366" s="267">
        <f>IF(($P$9-SUM($C$9:C365))&gt;0,$AA$9,0)</f>
        <v>0</v>
      </c>
      <c r="D366" s="268">
        <f>IF(($P$10-SUM($D$9:D365))&gt;0,$AA$10,0)</f>
        <v>0</v>
      </c>
      <c r="E366" s="269">
        <f>ROUND(((P$9-SUM(C$9:C365))*G$2/100)/12,0)+ROUND(((P$10-SUM(D$9:D365))*(G$2-P$15)/100)/12,0)</f>
        <v>0</v>
      </c>
      <c r="F366" s="270">
        <f t="shared" si="22"/>
        <v>0</v>
      </c>
      <c r="G366" s="280" t="s">
        <v>253</v>
      </c>
      <c r="H366" s="316">
        <f>IF(P$13&gt;1,"未定",SUM(F357:F368))</f>
        <v>0</v>
      </c>
      <c r="I366" s="271"/>
      <c r="J366" s="271"/>
      <c r="K366" s="271"/>
      <c r="L366" s="271"/>
      <c r="M366" s="272">
        <f t="shared" si="24"/>
        <v>0</v>
      </c>
      <c r="N366" s="278"/>
      <c r="X366" s="238"/>
      <c r="Y366" s="238"/>
      <c r="Z366" s="238"/>
      <c r="AA366" s="239"/>
    </row>
    <row r="367" spans="1:27" s="240" customFormat="1" ht="18.75" customHeight="1">
      <c r="A367" s="265">
        <f t="shared" si="25"/>
        <v>0</v>
      </c>
      <c r="B367" s="266">
        <f t="shared" si="23"/>
        <v>0</v>
      </c>
      <c r="C367" s="267">
        <f>IF(($P$9-SUM($C$9:C366))&gt;0,$AA$9,0)</f>
        <v>0</v>
      </c>
      <c r="D367" s="268">
        <f>IF(($P$10-SUM($D$9:D366))&gt;0,$AA$10,0)</f>
        <v>0</v>
      </c>
      <c r="E367" s="269">
        <f>ROUND(((P$9-SUM(C$9:C366))*G$2/100)/12,0)+ROUND(((P$10-SUM(D$9:D366))*(G$2-P$15)/100)/12,0)</f>
        <v>0</v>
      </c>
      <c r="F367" s="270">
        <f t="shared" si="22"/>
        <v>0</v>
      </c>
      <c r="G367" s="282" t="s">
        <v>280</v>
      </c>
      <c r="H367" s="283">
        <f>SUM(B357:B368)</f>
        <v>0</v>
      </c>
      <c r="I367" s="271"/>
      <c r="J367" s="271"/>
      <c r="K367" s="271"/>
      <c r="L367" s="271"/>
      <c r="M367" s="272">
        <f t="shared" si="24"/>
        <v>0</v>
      </c>
      <c r="N367" s="278"/>
      <c r="X367" s="238"/>
      <c r="Y367" s="238"/>
      <c r="Z367" s="238"/>
      <c r="AA367" s="239"/>
    </row>
    <row r="368" spans="1:27" s="240" customFormat="1" ht="18.75" customHeight="1">
      <c r="A368" s="286">
        <f t="shared" si="25"/>
        <v>0</v>
      </c>
      <c r="B368" s="287">
        <f t="shared" si="23"/>
        <v>0</v>
      </c>
      <c r="C368" s="288">
        <f>IF(($P$9-SUM($C$9:C367))&gt;0,$AA$9,0)</f>
        <v>0</v>
      </c>
      <c r="D368" s="289">
        <f>IF(($P$10-SUM($D$9:D367))&gt;0,$AA$10,0)</f>
        <v>0</v>
      </c>
      <c r="E368" s="290">
        <f>ROUND(((P$9-SUM(C$9:C367))*G$2/100)/12,0)+ROUND(((P$10-SUM(D$9:D367))*(G$2-P$15)/100)/12,0)</f>
        <v>0</v>
      </c>
      <c r="F368" s="291">
        <f t="shared" si="22"/>
        <v>0</v>
      </c>
      <c r="G368" s="292" t="s">
        <v>287</v>
      </c>
      <c r="H368" s="293">
        <f>IF(P$13&gt;1,"未定",SUM(E357:E368))</f>
        <v>0</v>
      </c>
      <c r="I368" s="294"/>
      <c r="J368" s="294"/>
      <c r="K368" s="294"/>
      <c r="L368" s="294"/>
      <c r="M368" s="295">
        <f t="shared" si="24"/>
        <v>0</v>
      </c>
      <c r="N368" s="278"/>
      <c r="X368" s="238"/>
      <c r="Y368" s="238"/>
      <c r="Z368" s="238"/>
      <c r="AA368" s="239"/>
    </row>
    <row r="369" spans="1:27" s="240" customFormat="1" ht="18.75" customHeight="1">
      <c r="A369" s="317" t="s">
        <v>327</v>
      </c>
      <c r="B369" s="318">
        <f>SUM(B9:B368)</f>
        <v>0</v>
      </c>
      <c r="C369" s="319">
        <f>SUM(C9:C368)</f>
        <v>0</v>
      </c>
      <c r="D369" s="320">
        <f>SUM(D9:D368)</f>
        <v>0</v>
      </c>
      <c r="E369" s="321">
        <f>IF(P$13&gt;1,"未定",SUM(E9:E368))</f>
        <v>0</v>
      </c>
      <c r="F369" s="322">
        <f>IF(P13&gt;1,"未定",SUM(F9:F368))</f>
        <v>0</v>
      </c>
      <c r="G369" s="746">
        <f>IF(P13&gt;1,"未定",SUM(H18,H30,H42,H54,H66,H78,H90,H102,H114,H126,H138,H150,H162,H174,H186,H198,H210,H222,H234,H246,H258,H270,H282,H294,H366,H306,H318,H330,H342,H354,))</f>
        <v>0</v>
      </c>
      <c r="H369" s="747"/>
      <c r="I369" s="323">
        <f>SUM(I9:I368)</f>
        <v>0</v>
      </c>
      <c r="J369" s="322">
        <f>SUM(J9:J368)</f>
        <v>0</v>
      </c>
      <c r="K369" s="322">
        <f>SUM(K9:K368)</f>
        <v>0</v>
      </c>
      <c r="L369" s="322">
        <f>SUM(L9:L368)</f>
        <v>0</v>
      </c>
      <c r="M369" s="322">
        <f>SUM(M9:M368)</f>
        <v>0</v>
      </c>
      <c r="N369" s="278"/>
      <c r="X369" s="238"/>
      <c r="Y369" s="238"/>
      <c r="Z369" s="238"/>
      <c r="AA369" s="239"/>
    </row>
    <row r="370" spans="1:27" s="240" customFormat="1" ht="22.5" customHeight="1">
      <c r="A370" s="736" t="s">
        <v>328</v>
      </c>
      <c r="B370" s="737"/>
      <c r="C370" s="738"/>
      <c r="D370" s="739"/>
      <c r="E370" s="744" t="s">
        <v>329</v>
      </c>
      <c r="F370" s="745"/>
      <c r="G370" s="746">
        <f>B369</f>
        <v>0</v>
      </c>
      <c r="H370" s="747"/>
      <c r="I370" s="324"/>
      <c r="J370" s="324"/>
      <c r="K370" s="324"/>
      <c r="L370" s="324"/>
      <c r="M370" s="321">
        <f>SUM(I370:L370)</f>
        <v>0</v>
      </c>
      <c r="N370" s="278"/>
      <c r="X370" s="238"/>
      <c r="Y370" s="238"/>
      <c r="Z370" s="238"/>
      <c r="AA370" s="239"/>
    </row>
    <row r="371" spans="1:27" s="240" customFormat="1" ht="22.5" customHeight="1">
      <c r="A371" s="740"/>
      <c r="B371" s="741"/>
      <c r="C371" s="742"/>
      <c r="D371" s="743"/>
      <c r="E371" s="744" t="s">
        <v>330</v>
      </c>
      <c r="F371" s="745"/>
      <c r="G371" s="746">
        <f>E369</f>
        <v>0</v>
      </c>
      <c r="H371" s="747"/>
      <c r="I371" s="324"/>
      <c r="J371" s="324"/>
      <c r="K371" s="324"/>
      <c r="L371" s="324"/>
      <c r="M371" s="325">
        <f>SUM(I371:L371)</f>
        <v>0</v>
      </c>
      <c r="N371" s="326"/>
      <c r="X371" s="238"/>
      <c r="Y371" s="238"/>
      <c r="Z371" s="238"/>
      <c r="AA371" s="239"/>
    </row>
    <row r="372" spans="1:27" ht="5.25" customHeight="1">
      <c r="O372" s="240"/>
      <c r="P372" s="240"/>
      <c r="Q372" s="240"/>
      <c r="R372" s="240"/>
      <c r="S372" s="240"/>
      <c r="T372" s="240"/>
      <c r="U372" s="240"/>
      <c r="V372" s="240"/>
    </row>
    <row r="373" spans="1:27">
      <c r="A373" s="232" t="s">
        <v>331</v>
      </c>
      <c r="O373" s="240"/>
      <c r="P373" s="240"/>
      <c r="Q373" s="240"/>
      <c r="R373" s="240"/>
      <c r="S373" s="240"/>
      <c r="T373" s="240"/>
      <c r="U373" s="240"/>
      <c r="V373" s="240"/>
    </row>
    <row r="374" spans="1:27">
      <c r="A374" s="232" t="s">
        <v>332</v>
      </c>
      <c r="O374" s="240"/>
      <c r="P374" s="240"/>
      <c r="Q374" s="240"/>
      <c r="R374" s="240"/>
      <c r="S374" s="240"/>
      <c r="T374" s="240"/>
      <c r="U374" s="240"/>
      <c r="V374" s="240"/>
    </row>
    <row r="375" spans="1:27">
      <c r="A375" s="232" t="s">
        <v>333</v>
      </c>
      <c r="O375" s="240"/>
      <c r="P375" s="240"/>
      <c r="Q375" s="240"/>
      <c r="R375" s="240"/>
      <c r="S375" s="240"/>
      <c r="T375" s="240"/>
      <c r="U375" s="240"/>
      <c r="V375" s="240"/>
    </row>
    <row r="376" spans="1:27">
      <c r="A376" s="232" t="s">
        <v>334</v>
      </c>
      <c r="O376" s="240"/>
      <c r="P376" s="240"/>
      <c r="Q376" s="240"/>
      <c r="R376" s="240"/>
      <c r="S376" s="240"/>
      <c r="T376" s="240"/>
      <c r="U376" s="240"/>
      <c r="V376" s="240"/>
    </row>
    <row r="377" spans="1:27">
      <c r="A377" s="232" t="s">
        <v>335</v>
      </c>
      <c r="O377" s="240"/>
      <c r="P377" s="240"/>
      <c r="Q377" s="240"/>
      <c r="R377" s="240"/>
      <c r="S377" s="240"/>
      <c r="T377" s="240"/>
      <c r="U377" s="240"/>
      <c r="V377" s="240"/>
    </row>
    <row r="378" spans="1:27">
      <c r="O378" s="240"/>
      <c r="P378" s="240"/>
      <c r="Q378" s="240"/>
      <c r="R378" s="240"/>
      <c r="S378" s="240"/>
      <c r="T378" s="240"/>
      <c r="U378" s="240"/>
      <c r="V378" s="240"/>
    </row>
    <row r="379" spans="1:27">
      <c r="O379" s="240"/>
      <c r="P379" s="240"/>
      <c r="Q379" s="240"/>
      <c r="R379" s="240"/>
      <c r="S379" s="240"/>
      <c r="T379" s="240"/>
      <c r="U379" s="240"/>
      <c r="V379" s="240"/>
    </row>
    <row r="380" spans="1:27">
      <c r="O380" s="328"/>
      <c r="P380" s="240"/>
      <c r="Q380" s="240"/>
      <c r="R380" s="240"/>
      <c r="S380" s="240"/>
    </row>
    <row r="381" spans="1:27">
      <c r="O381" s="240"/>
      <c r="P381" s="240"/>
      <c r="Q381" s="240"/>
      <c r="S381" s="240"/>
    </row>
    <row r="382" spans="1:27">
      <c r="O382" s="240"/>
      <c r="P382" s="240"/>
      <c r="Q382" s="240"/>
    </row>
    <row r="383" spans="1:27">
      <c r="O383" s="240"/>
      <c r="P383" s="240"/>
      <c r="Q383" s="240"/>
    </row>
    <row r="384" spans="1:27">
      <c r="O384" s="240"/>
      <c r="P384" s="240"/>
      <c r="Q384" s="240"/>
    </row>
  </sheetData>
  <mergeCells count="66">
    <mergeCell ref="A4:A8"/>
    <mergeCell ref="B4:H4"/>
    <mergeCell ref="I4:M4"/>
    <mergeCell ref="B5:D5"/>
    <mergeCell ref="F5:F8"/>
    <mergeCell ref="L1:M1"/>
    <mergeCell ref="A2:B2"/>
    <mergeCell ref="C2:D2"/>
    <mergeCell ref="G2:H2"/>
    <mergeCell ref="O2:W2"/>
    <mergeCell ref="P5:Q5"/>
    <mergeCell ref="B6:B8"/>
    <mergeCell ref="E6:E8"/>
    <mergeCell ref="O6:O7"/>
    <mergeCell ref="P6:Q7"/>
    <mergeCell ref="P8:Q8"/>
    <mergeCell ref="G5:H8"/>
    <mergeCell ref="I5:I8"/>
    <mergeCell ref="J5:J8"/>
    <mergeCell ref="K5:K8"/>
    <mergeCell ref="L5:L8"/>
    <mergeCell ref="M5:M8"/>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G225:H233"/>
    <mergeCell ref="G93:H101"/>
    <mergeCell ref="G105:H113"/>
    <mergeCell ref="G117:H125"/>
    <mergeCell ref="G129:H137"/>
    <mergeCell ref="G141:H149"/>
    <mergeCell ref="G153:H161"/>
    <mergeCell ref="G165:H173"/>
    <mergeCell ref="G177:H185"/>
    <mergeCell ref="G189:H197"/>
    <mergeCell ref="G201:H209"/>
    <mergeCell ref="G213:H221"/>
    <mergeCell ref="G369:H369"/>
    <mergeCell ref="G237:H245"/>
    <mergeCell ref="G249:H257"/>
    <mergeCell ref="G261:H269"/>
    <mergeCell ref="G273:H281"/>
    <mergeCell ref="G285:H293"/>
    <mergeCell ref="G297:H305"/>
    <mergeCell ref="G309:H317"/>
    <mergeCell ref="G321:H329"/>
    <mergeCell ref="G333:H341"/>
    <mergeCell ref="G345:H353"/>
    <mergeCell ref="G357:H365"/>
    <mergeCell ref="A370:D371"/>
    <mergeCell ref="E370:F370"/>
    <mergeCell ref="G370:H370"/>
    <mergeCell ref="E371:F371"/>
    <mergeCell ref="G371:H371"/>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1" fitToHeight="0" orientation="portrait" blackAndWhite="1" r:id="rId1"/>
  <headerFooter alignWithMargins="0">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融資相談票【R5年度】</vt:lpstr>
      <vt:lpstr>作成にあたっての留意事項（1）</vt:lpstr>
      <vt:lpstr>作成にあたっての留意事項（2）</vt:lpstr>
      <vt:lpstr>参考 積算内訳</vt:lpstr>
      <vt:lpstr>参考 月賦償還</vt:lpstr>
      <vt:lpstr>'作成にあたっての留意事項（1）'!Print_Area</vt:lpstr>
      <vt:lpstr>'作成にあたっての留意事項（2）'!Print_Area</vt:lpstr>
      <vt:lpstr>'参考 月賦償還'!Print_Area</vt:lpstr>
      <vt:lpstr>'参考 積算内訳'!Print_Area</vt:lpstr>
      <vt:lpstr>融資相談票【R5年度】!Print_Area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2023-04-24T11:58:01Z</cp:lastPrinted>
  <dcterms:created xsi:type="dcterms:W3CDTF">2009-03-04T01:09:20Z</dcterms:created>
  <dcterms:modified xsi:type="dcterms:W3CDTF">2023-04-25T04:17:11Z</dcterms:modified>
</cp:coreProperties>
</file>